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815"/>
  </bookViews>
  <sheets>
    <sheet name="PURPLE TEA COHORT" sheetId="2" r:id="rId1"/>
    <sheet name="CLINICAL TRIALS MATRIX" sheetId="1" r:id="rId2"/>
    <sheet name="R2 ANALYSIS - exponential" sheetId="5" r:id="rId3"/>
    <sheet name="INFERENTIAL STATISTICS" sheetId="3" r:id="rId4"/>
    <sheet name="% CHANGES ON INITIAL SCATTER " sheetId="4" r:id="rId5"/>
  </sheets>
  <definedNames>
    <definedName name="_xlnm.Print_Area" localSheetId="1">'CLINICAL TRIALS MATRIX'!$B$2:$AD$106</definedName>
    <definedName name="_xlnm.Print_Area" localSheetId="3">'INFERENTIAL STATISTICS'!$A$1:$AD$12</definedName>
    <definedName name="_xlnm.Print_Area" localSheetId="0">'PURPLE TEA COHORT'!$C$5:$J$11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2" i="3" l="1"/>
  <c r="AC12" i="3"/>
  <c r="AB12" i="3"/>
  <c r="AA12" i="3"/>
  <c r="Z12" i="3"/>
  <c r="Y12" i="3"/>
  <c r="X12" i="3"/>
  <c r="W12" i="3"/>
  <c r="V12" i="3"/>
  <c r="U12" i="3"/>
  <c r="T12" i="3"/>
  <c r="S12" i="3"/>
  <c r="P12" i="3"/>
  <c r="Q12" i="3"/>
  <c r="R12" i="3"/>
  <c r="O12" i="3"/>
  <c r="L12" i="3"/>
  <c r="M12" i="3"/>
  <c r="N12" i="3"/>
  <c r="K12" i="3"/>
  <c r="I12" i="3" l="1"/>
  <c r="H5" i="3"/>
  <c r="H12" i="3" s="1"/>
  <c r="G11" i="3"/>
  <c r="G12" i="3"/>
  <c r="F12" i="3"/>
  <c r="G6" i="3"/>
  <c r="G7" i="3" s="1"/>
  <c r="G5" i="3"/>
  <c r="G10" i="3" l="1"/>
  <c r="G8" i="3"/>
  <c r="G9" i="3" s="1"/>
  <c r="F5" i="4"/>
  <c r="F6" i="4"/>
  <c r="F7" i="4"/>
  <c r="F8" i="4"/>
  <c r="F9" i="4"/>
  <c r="F10" i="4"/>
  <c r="F11" i="4"/>
  <c r="F4" i="4"/>
  <c r="C12" i="3"/>
  <c r="E12" i="3"/>
  <c r="D12" i="3"/>
  <c r="D5" i="3"/>
  <c r="E5" i="3"/>
  <c r="F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D6" i="3"/>
  <c r="D7" i="3" s="1"/>
  <c r="D8" i="3" s="1"/>
  <c r="D9" i="3" s="1"/>
  <c r="E6" i="3"/>
  <c r="F6" i="3"/>
  <c r="H6" i="3"/>
  <c r="H7" i="3" s="1"/>
  <c r="H8" i="3" s="1"/>
  <c r="H9" i="3" s="1"/>
  <c r="I6" i="3"/>
  <c r="J6" i="3"/>
  <c r="J7" i="3" s="1"/>
  <c r="J8" i="3" s="1"/>
  <c r="J9" i="3" s="1"/>
  <c r="K6" i="3"/>
  <c r="L6" i="3"/>
  <c r="L7" i="3" s="1"/>
  <c r="L10" i="3" s="1"/>
  <c r="M6" i="3"/>
  <c r="M7" i="3" s="1"/>
  <c r="M8" i="3" s="1"/>
  <c r="M9" i="3" s="1"/>
  <c r="N6" i="3"/>
  <c r="N7" i="3" s="1"/>
  <c r="N8" i="3" s="1"/>
  <c r="N9" i="3" s="1"/>
  <c r="O6" i="3"/>
  <c r="O7" i="3" s="1"/>
  <c r="O8" i="3" s="1"/>
  <c r="O9" i="3" s="1"/>
  <c r="P6" i="3"/>
  <c r="P7" i="3" s="1"/>
  <c r="P10" i="3" s="1"/>
  <c r="Q6" i="3"/>
  <c r="Q7" i="3" s="1"/>
  <c r="Q8" i="3" s="1"/>
  <c r="Q9" i="3" s="1"/>
  <c r="R6" i="3"/>
  <c r="R7" i="3" s="1"/>
  <c r="R8" i="3" s="1"/>
  <c r="R9" i="3" s="1"/>
  <c r="S6" i="3"/>
  <c r="S7" i="3" s="1"/>
  <c r="S8" i="3" s="1"/>
  <c r="S9" i="3" s="1"/>
  <c r="T6" i="3"/>
  <c r="T7" i="3" s="1"/>
  <c r="T10" i="3" s="1"/>
  <c r="U6" i="3"/>
  <c r="U7" i="3" s="1"/>
  <c r="U8" i="3" s="1"/>
  <c r="U9" i="3" s="1"/>
  <c r="V6" i="3"/>
  <c r="W6" i="3"/>
  <c r="W7" i="3" s="1"/>
  <c r="W8" i="3" s="1"/>
  <c r="W9" i="3" s="1"/>
  <c r="X6" i="3"/>
  <c r="X7" i="3" s="1"/>
  <c r="X10" i="3" s="1"/>
  <c r="Y6" i="3"/>
  <c r="Z6" i="3"/>
  <c r="Z7" i="3" s="1"/>
  <c r="Z8" i="3" s="1"/>
  <c r="Z9" i="3" s="1"/>
  <c r="AA6" i="3"/>
  <c r="AB6" i="3"/>
  <c r="AB7" i="3" s="1"/>
  <c r="AB10" i="3" s="1"/>
  <c r="AC6" i="3"/>
  <c r="AC7" i="3" s="1"/>
  <c r="AC8" i="3" s="1"/>
  <c r="AC9" i="3" s="1"/>
  <c r="AD6" i="3"/>
  <c r="AD7" i="3" s="1"/>
  <c r="AD8" i="3" s="1"/>
  <c r="AD9" i="3" s="1"/>
  <c r="I7" i="3"/>
  <c r="I8" i="3" s="1"/>
  <c r="Y7" i="3"/>
  <c r="Y8" i="3" s="1"/>
  <c r="AA7" i="3"/>
  <c r="AA8" i="3" s="1"/>
  <c r="AA9" i="3" s="1"/>
  <c r="X8" i="3"/>
  <c r="X9" i="3" s="1"/>
  <c r="I9" i="3"/>
  <c r="Y9" i="3"/>
  <c r="I11" i="3"/>
  <c r="U11" i="3"/>
  <c r="AC11" i="3"/>
  <c r="C11" i="3"/>
  <c r="C10" i="3"/>
  <c r="C7" i="3"/>
  <c r="C8" i="3"/>
  <c r="C9" i="3" s="1"/>
  <c r="C6" i="3"/>
  <c r="C5" i="3"/>
  <c r="AD10" i="3" l="1"/>
  <c r="AA11" i="3"/>
  <c r="Z10" i="3"/>
  <c r="W11" i="3"/>
  <c r="AB8" i="3"/>
  <c r="AB9" i="3" s="1"/>
  <c r="Y11" i="3"/>
  <c r="V7" i="3"/>
  <c r="T8" i="3"/>
  <c r="T9" i="3" s="1"/>
  <c r="S11" i="3"/>
  <c r="R10" i="3"/>
  <c r="Q11" i="3"/>
  <c r="P8" i="3"/>
  <c r="P9" i="3" s="1"/>
  <c r="O11" i="3"/>
  <c r="N10" i="3"/>
  <c r="M11" i="3"/>
  <c r="L8" i="3"/>
  <c r="L9" i="3" s="1"/>
  <c r="K7" i="3"/>
  <c r="K8" i="3" s="1"/>
  <c r="K9" i="3" s="1"/>
  <c r="K11" i="3"/>
  <c r="J10" i="3"/>
  <c r="J12" i="3"/>
  <c r="F7" i="3"/>
  <c r="E11" i="3"/>
  <c r="E7" i="3"/>
  <c r="E8" i="3" s="1"/>
  <c r="E9" i="3" s="1"/>
  <c r="H10" i="3"/>
  <c r="D10" i="3"/>
  <c r="AD11" i="3"/>
  <c r="AB11" i="3"/>
  <c r="Z11" i="3"/>
  <c r="X11" i="3"/>
  <c r="V11" i="3"/>
  <c r="T11" i="3"/>
  <c r="R11" i="3"/>
  <c r="P11" i="3"/>
  <c r="N11" i="3"/>
  <c r="L11" i="3"/>
  <c r="J11" i="3"/>
  <c r="H11" i="3"/>
  <c r="F11" i="3"/>
  <c r="D11" i="3"/>
  <c r="AC10" i="3"/>
  <c r="AA10" i="3"/>
  <c r="Y10" i="3"/>
  <c r="W10" i="3"/>
  <c r="U10" i="3"/>
  <c r="S10" i="3"/>
  <c r="Q10" i="3"/>
  <c r="O10" i="3"/>
  <c r="M10" i="3"/>
  <c r="I10" i="3"/>
  <c r="V8" i="3" l="1"/>
  <c r="V9" i="3" s="1"/>
  <c r="V10" i="3"/>
  <c r="K10" i="3"/>
  <c r="F8" i="3"/>
  <c r="F9" i="3" s="1"/>
  <c r="F10" i="3"/>
  <c r="E10" i="3"/>
</calcChain>
</file>

<file path=xl/sharedStrings.xml><?xml version="1.0" encoding="utf-8"?>
<sst xmlns="http://schemas.openxmlformats.org/spreadsheetml/2006/main" count="288" uniqueCount="71">
  <si>
    <t>ELEMENTS</t>
  </si>
  <si>
    <t>Metabolism - blood, glucose and muscle</t>
  </si>
  <si>
    <t>TARGET</t>
  </si>
  <si>
    <t>CONTROL</t>
  </si>
  <si>
    <t>PLACEBO</t>
  </si>
  <si>
    <t>BLOOD METABOLISM</t>
  </si>
  <si>
    <t>GLUCOSE METABOLISM</t>
  </si>
  <si>
    <t>INITIAL DATA SCATTER</t>
  </si>
  <si>
    <t>CARDIO-PULMONARY FUNCTIONALITY</t>
  </si>
  <si>
    <t>Blood Chemistry triggered compromise on cardio-pulmonary functional profiling</t>
  </si>
  <si>
    <r>
      <t xml:space="preserve"> LIPIDS (fasting triglyceride level) - </t>
    </r>
    <r>
      <rPr>
        <b/>
        <u/>
        <sz val="11"/>
        <color rgb="FFFF0000"/>
        <rFont val="Century Gothic"/>
        <family val="2"/>
      </rPr>
      <t>Low risk - high risk spectrum (&lt;150/150-499/500-886/&gt;886)</t>
    </r>
  </si>
  <si>
    <r>
      <t xml:space="preserve">CREATININE (mg / dL) - </t>
    </r>
    <r>
      <rPr>
        <b/>
        <u/>
        <sz val="11"/>
        <color rgb="FFFF0000"/>
        <rFont val="Century Gothic"/>
        <family val="2"/>
      </rPr>
      <t>Low risk - high risk spectrum (0.9-1.2 / 1.2 - 1.5/1.5-2.0/&gt;2 - 4/&gt;4-7)</t>
    </r>
  </si>
  <si>
    <r>
      <t xml:space="preserve">SERUM - INSULIN (micro U/ml) - </t>
    </r>
    <r>
      <rPr>
        <b/>
        <u/>
        <sz val="11"/>
        <color rgb="FFFF0000"/>
        <rFont val="Century Gothic"/>
        <family val="2"/>
      </rPr>
      <t>Low risk - high risk spectrum (&lt;2.75/2.75-4.10/4.10 - 6.10/&gt;6.10)</t>
    </r>
  </si>
  <si>
    <r>
      <t>HCT % -</t>
    </r>
    <r>
      <rPr>
        <b/>
        <u/>
        <sz val="11"/>
        <color rgb="FFFF0000"/>
        <rFont val="Century Gothic"/>
        <family val="2"/>
      </rPr>
      <t xml:space="preserve"> Low risk - high risk spectrum (52%/45%/&lt;40%/&lt;35%)</t>
    </r>
  </si>
  <si>
    <r>
      <t xml:space="preserve">DIASTOLIC - SYSTOLIC GAP % - </t>
    </r>
    <r>
      <rPr>
        <b/>
        <u/>
        <sz val="11"/>
        <color rgb="FFFF0000"/>
        <rFont val="Century Gothic"/>
        <family val="2"/>
      </rPr>
      <t>Low risk - high risk spectrum (33%/&lt;30%/&lt;27%/&lt;25%)</t>
    </r>
  </si>
  <si>
    <r>
      <t xml:space="preserve">SERUM - MUSCLE PROTEIN (g/dL)- </t>
    </r>
    <r>
      <rPr>
        <b/>
        <u/>
        <sz val="11"/>
        <color rgb="FFFF0000"/>
        <rFont val="Century Gothic"/>
        <family val="2"/>
      </rPr>
      <t>Low risk - high risk spectrum (5-6.8 /6.9- 7.5/ &gt; 7.5/&gt;8.0)</t>
    </r>
  </si>
  <si>
    <t>MUSCLE METABOLISM - TARGET</t>
  </si>
  <si>
    <t>MUSCLE METABOLISM - INITIAL DATA SCATTER OF THE PATIENTS COHORT</t>
  </si>
  <si>
    <t xml:space="preserve">MUSCLE METABOLISM - CONTROL </t>
  </si>
  <si>
    <t>MUSCLE METABOLISM - PLACEBO</t>
  </si>
  <si>
    <t>7-point critical matrix - metabolic factors</t>
  </si>
  <si>
    <r>
      <t xml:space="preserve">V/Q - pulmonary </t>
    </r>
    <r>
      <rPr>
        <b/>
        <u/>
        <sz val="11"/>
        <color rgb="FFFF0000"/>
        <rFont val="Century Gothic"/>
        <family val="2"/>
      </rPr>
      <t>Low risk - High risk spectrum (0.8/0.85/0.9/0.95/1.1/1.15/1.2/1.25/&gt;1.25)</t>
    </r>
  </si>
  <si>
    <r>
      <t xml:space="preserve">Aminolysis data </t>
    </r>
    <r>
      <rPr>
        <b/>
        <u/>
        <sz val="11"/>
        <color rgb="FFFF0000"/>
        <rFont val="Century Gothic"/>
        <family val="2"/>
      </rPr>
      <t>(Low risk - High risk spectrum (&lt;5%/&lt;15%/&lt;25%/&gt;25%)</t>
    </r>
  </si>
  <si>
    <r>
      <t>Co</t>
    </r>
    <r>
      <rPr>
        <vertAlign val="subscript"/>
        <sz val="11"/>
        <color theme="1"/>
        <rFont val="Century Gothic"/>
        <family val="2"/>
      </rPr>
      <t>2</t>
    </r>
    <r>
      <rPr>
        <sz val="11"/>
        <color theme="1"/>
        <rFont val="Century Gothic"/>
        <family val="2"/>
      </rPr>
      <t xml:space="preserve"> concentration - </t>
    </r>
    <r>
      <rPr>
        <b/>
        <u/>
        <sz val="11"/>
        <color rgb="FFFF0000"/>
        <rFont val="Century Gothic"/>
        <family val="2"/>
      </rPr>
      <t>Low risk - high risk spectrum (&lt;5%/&lt;15%/&lt;25%/&gt;25%)</t>
    </r>
  </si>
  <si>
    <r>
      <t>O</t>
    </r>
    <r>
      <rPr>
        <vertAlign val="subscript"/>
        <sz val="11"/>
        <color theme="1"/>
        <rFont val="Century Gothic"/>
        <family val="2"/>
      </rPr>
      <t>2</t>
    </r>
    <r>
      <rPr>
        <sz val="11"/>
        <color theme="1"/>
        <rFont val="Century Gothic"/>
        <family val="2"/>
      </rPr>
      <t>/Co</t>
    </r>
    <r>
      <rPr>
        <vertAlign val="subscript"/>
        <sz val="11"/>
        <color theme="1"/>
        <rFont val="Century Gothic"/>
        <family val="2"/>
      </rPr>
      <t>2</t>
    </r>
    <r>
      <rPr>
        <sz val="11"/>
        <color theme="1"/>
        <rFont val="Century Gothic"/>
        <family val="2"/>
      </rPr>
      <t xml:space="preserve"> Partial pressure ratio </t>
    </r>
    <r>
      <rPr>
        <b/>
        <u/>
        <sz val="11"/>
        <color rgb="FFFF0000"/>
        <rFont val="Century Gothic"/>
        <family val="2"/>
      </rPr>
      <t>(Low risk - High risk spectrum (&lt;5%/&lt;15%/&lt;25%/&gt;25%)</t>
    </r>
  </si>
  <si>
    <r>
      <t>O</t>
    </r>
    <r>
      <rPr>
        <vertAlign val="subscript"/>
        <sz val="11"/>
        <color theme="1"/>
        <rFont val="Century Gothic"/>
        <family val="2"/>
      </rPr>
      <t>2</t>
    </r>
    <r>
      <rPr>
        <sz val="11"/>
        <color theme="1"/>
        <rFont val="Century Gothic"/>
        <family val="2"/>
      </rPr>
      <t xml:space="preserve"> Concentration </t>
    </r>
    <r>
      <rPr>
        <b/>
        <u/>
        <sz val="11"/>
        <color rgb="FFFF0000"/>
        <rFont val="Century Gothic"/>
        <family val="2"/>
      </rPr>
      <t>(Low risk - High rosk spectrum (&lt;5%/&lt;15%/&lt;25%/&gt;25%)</t>
    </r>
  </si>
  <si>
    <r>
      <t>Hb%</t>
    </r>
    <r>
      <rPr>
        <b/>
        <vertAlign val="superscript"/>
        <sz val="14"/>
        <color theme="4" tint="-0.249977111117893"/>
        <rFont val="Century Gothic"/>
        <family val="2"/>
      </rPr>
      <t>*(needs correlation with HCT%)</t>
    </r>
    <r>
      <rPr>
        <sz val="11"/>
        <color theme="1"/>
        <rFont val="Century Gothic"/>
        <family val="2"/>
      </rPr>
      <t xml:space="preserve"> </t>
    </r>
    <r>
      <rPr>
        <b/>
        <u/>
        <sz val="11"/>
        <color rgb="FFFF0000"/>
        <rFont val="Century Gothic"/>
        <family val="2"/>
      </rPr>
      <t>(Low risk - High risk spectrum (&gt;12%/&gt;10%/&gt;8%/&lt;8%)</t>
    </r>
  </si>
  <si>
    <r>
      <t xml:space="preserve">TPC </t>
    </r>
    <r>
      <rPr>
        <b/>
        <u/>
        <sz val="11"/>
        <color rgb="FFFF0000"/>
        <rFont val="Century Gothic"/>
        <family val="2"/>
      </rPr>
      <t>(Low risk - High rosk spectrum (&gt; 250k/&gt;150k/&gt;100k/&lt;80k/&lt;50k)</t>
    </r>
  </si>
  <si>
    <r>
      <t>TSH</t>
    </r>
    <r>
      <rPr>
        <b/>
        <u/>
        <sz val="11"/>
        <color rgb="FFFF0000"/>
        <rFont val="Century Gothic"/>
        <family val="2"/>
      </rPr>
      <t xml:space="preserve"> Low risk - High risk spectrum (&lt;5%/&lt;15%/&lt;25%/&gt;25%)</t>
    </r>
  </si>
  <si>
    <r>
      <t xml:space="preserve">NEURO-MOTOR COORDINATION TESTS </t>
    </r>
    <r>
      <rPr>
        <b/>
        <u/>
        <sz val="11"/>
        <color rgb="FFFF0000"/>
        <rFont val="Century Gothic"/>
        <family val="2"/>
      </rPr>
      <t>(Low risk - High risk spectrum (&lt;5%/&lt;15%/&lt;25%/&gt;25%)</t>
    </r>
  </si>
  <si>
    <r>
      <t xml:space="preserve">COGNITIVE INSIGHTS ANALYTICAL TESTS </t>
    </r>
    <r>
      <rPr>
        <b/>
        <u/>
        <sz val="11"/>
        <color rgb="FFFF0000"/>
        <rFont val="Century Gothic"/>
        <family val="2"/>
      </rPr>
      <t>(Low risk -High risk spectrum (&lt;5%/&lt;15%/&lt;25%/&gt;25%)</t>
    </r>
  </si>
  <si>
    <r>
      <t xml:space="preserve">NCV </t>
    </r>
    <r>
      <rPr>
        <b/>
        <u/>
        <sz val="11"/>
        <color rgb="FFFF0000"/>
        <rFont val="Century Gothic"/>
        <family val="2"/>
      </rPr>
      <t>Low risk - High risk spectrum (&gt;50 Hz/&gt;45 Hz/&gt;40 Hz/ 35- 40 Hz/&lt;35 Hz)</t>
    </r>
  </si>
  <si>
    <t>BLOOD PROFILE WITH OXYGENTATION CAPACITIES</t>
  </si>
  <si>
    <r>
      <t xml:space="preserve">CBV - cerebral blood volume </t>
    </r>
    <r>
      <rPr>
        <b/>
        <u/>
        <sz val="11"/>
        <color rgb="FFFF0000"/>
        <rFont val="Century Gothic"/>
        <family val="2"/>
      </rPr>
      <t>(Low risk - High risk spectrum (&lt;5%/&lt;15%/&lt;25%/&gt;25%)</t>
    </r>
  </si>
  <si>
    <r>
      <t xml:space="preserve">V/Q in the CNS </t>
    </r>
    <r>
      <rPr>
        <b/>
        <u/>
        <sz val="11"/>
        <color rgb="FFFF0000"/>
        <rFont val="Century Gothic"/>
        <family val="2"/>
      </rPr>
      <t>(Low - High risk spectrum (&lt;5%/&lt;15%/&lt;25%/&gt;25%)</t>
    </r>
  </si>
  <si>
    <r>
      <t xml:space="preserve">DSC - dynamic susceptibility tests methods for deriving cell opacity% in CNS / affected thoracic organ </t>
    </r>
    <r>
      <rPr>
        <b/>
        <u/>
        <sz val="11"/>
        <color rgb="FFFF0000"/>
        <rFont val="Century Gothic"/>
        <family val="2"/>
      </rPr>
      <t>( Low risk - High risk spectrum (&lt;5%/&lt;15%/&lt;25%/&gt;25%)</t>
    </r>
  </si>
  <si>
    <t>ELECTROMECHANICAL STATES OF THE CNS</t>
  </si>
  <si>
    <t>MRI DEDUCED BLOOD PERFUSION IN THE CNS</t>
  </si>
  <si>
    <r>
      <t xml:space="preserve">Neurological functionality and </t>
    </r>
    <r>
      <rPr>
        <b/>
        <i/>
        <u/>
        <sz val="16"/>
        <color rgb="FFFF0000"/>
        <rFont val="Century Gothic"/>
        <family val="2"/>
      </rPr>
      <t>qualitative blood perfusion in the CNS (by clinical deduction)</t>
    </r>
  </si>
  <si>
    <t>7-point critical matrix -cardio - pulmonary influences</t>
  </si>
  <si>
    <t xml:space="preserve">7- point critical matrix - CNS GRID FOR INFLUENCES ON THORACIC ORGAN FAILURE </t>
  </si>
  <si>
    <t>Flavonoids</t>
  </si>
  <si>
    <t>VFC - volatile flavor compounds</t>
  </si>
  <si>
    <t>SFC - stable flavor compounds</t>
  </si>
  <si>
    <t>Catcheins - enzymated</t>
  </si>
  <si>
    <t>Catcheins - oxidized</t>
  </si>
  <si>
    <t>Anti - oxidants as food polymeric chains</t>
  </si>
  <si>
    <t>Gatanga ITF Ltd</t>
  </si>
  <si>
    <t>Generic industry - Kenya</t>
  </si>
  <si>
    <t>Generic industry - India and the tea growing world</t>
  </si>
  <si>
    <t>High</t>
  </si>
  <si>
    <t>Medium</t>
  </si>
  <si>
    <t>High - highlands / Medium - plains</t>
  </si>
  <si>
    <t>Low - highlands / Negligible - plains</t>
  </si>
  <si>
    <t>Medium - highlands / negligible - plains</t>
  </si>
  <si>
    <t>IMPACT RATING - Metabolism - Blood, muscle and glucose</t>
  </si>
  <si>
    <t>High sensitivity</t>
  </si>
  <si>
    <t>IMPACT RATING - Blood Chemistry triggered compromise on cardio-pulmonary functional profiling</t>
  </si>
  <si>
    <t>Extremely high sensitivity</t>
  </si>
  <si>
    <t>IMPACT RATING -Neurological functionality and qualitative blood perfusion in the CNS (by clinical deduction)</t>
  </si>
  <si>
    <t>Major clinical breakthroughs expected for Stages - I - III disorders and with significant improvements in clinical prognosis for an extended life sapn of &gt; 9-12 months for Stage - IV patients</t>
  </si>
  <si>
    <t xml:space="preserve">PURPLE TEA COHORT - THE DYNAMICS OF CLINICAL CHANGES - structural correlationships on a hypothetical bedrock </t>
  </si>
  <si>
    <r>
      <t xml:space="preserve">HD LIPIDS (mg /dL) - </t>
    </r>
    <r>
      <rPr>
        <b/>
        <u/>
        <sz val="11"/>
        <color rgb="FFFF0000"/>
        <rFont val="Century Gothic"/>
        <family val="2"/>
      </rPr>
      <t>Low risk - high risk spectrum (&lt; 115/&lt;100/&lt;70/&lt;55/&lt;35)</t>
    </r>
  </si>
  <si>
    <t>Median</t>
  </si>
  <si>
    <t>Std dev</t>
  </si>
  <si>
    <t>95% CL</t>
  </si>
  <si>
    <t>75% CL</t>
  </si>
  <si>
    <t>50% CL</t>
  </si>
  <si>
    <t>UCL</t>
  </si>
  <si>
    <t>LCL</t>
  </si>
  <si>
    <t>Normalization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</si>
</sst>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u/>
      <sz val="11"/>
      <color theme="1"/>
      <name val="Century Gothic"/>
      <family val="2"/>
    </font>
    <font>
      <b/>
      <u/>
      <sz val="11"/>
      <color rgb="FFFF0000"/>
      <name val="Century Gothic"/>
      <family val="2"/>
    </font>
    <font>
      <vertAlign val="subscript"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b/>
      <vertAlign val="superscript"/>
      <sz val="14"/>
      <color theme="4" tint="-0.249977111117893"/>
      <name val="Century Gothic"/>
      <family val="2"/>
    </font>
    <font>
      <u/>
      <sz val="16"/>
      <color theme="1"/>
      <name val="Century Gothic"/>
      <family val="2"/>
    </font>
    <font>
      <b/>
      <i/>
      <u/>
      <sz val="16"/>
      <color rgb="FFFF0000"/>
      <name val="Century Gothic"/>
      <family val="2"/>
    </font>
    <font>
      <b/>
      <u/>
      <sz val="16"/>
      <name val="Century Gothic"/>
      <family val="2"/>
    </font>
    <font>
      <b/>
      <u/>
      <sz val="20"/>
      <color theme="4" tint="-0.249977111117893"/>
      <name val="Century Gothic"/>
      <family val="2"/>
    </font>
    <font>
      <b/>
      <sz val="11"/>
      <color theme="4" tint="-0.249977111117893"/>
      <name val="Century Gothic"/>
      <family val="2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sz val="11"/>
      <color rgb="FFFF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9" fontId="0" fillId="0" borderId="0" xfId="1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9" fontId="1" fillId="0" borderId="1" xfId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center" vertical="center" textRotation="90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5:J11"/>
  <sheetViews>
    <sheetView tabSelected="1" workbookViewId="0">
      <selection activeCell="D3" sqref="D3"/>
    </sheetView>
  </sheetViews>
  <sheetFormatPr defaultRowHeight="16.5" x14ac:dyDescent="0.25"/>
  <cols>
    <col min="1" max="2" width="9.140625" style="15"/>
    <col min="3" max="3" width="40.85546875" style="15" customWidth="1"/>
    <col min="4" max="4" width="36.7109375" style="15" customWidth="1"/>
    <col min="5" max="5" width="24.7109375" style="15" customWidth="1"/>
    <col min="6" max="6" width="34.42578125" style="15" customWidth="1"/>
    <col min="7" max="7" width="36.28515625" style="15" customWidth="1"/>
    <col min="8" max="8" width="40" style="15" customWidth="1"/>
    <col min="9" max="9" width="42.5703125" style="15" customWidth="1"/>
    <col min="10" max="10" width="47" style="15" customWidth="1"/>
    <col min="11" max="16384" width="9.140625" style="15"/>
  </cols>
  <sheetData>
    <row r="5" spans="3:10" ht="39.75" customHeight="1" x14ac:dyDescent="0.25">
      <c r="C5" s="30" t="s">
        <v>61</v>
      </c>
      <c r="D5" s="30"/>
      <c r="E5" s="30"/>
      <c r="F5" s="30"/>
      <c r="G5" s="30"/>
      <c r="H5" s="30"/>
      <c r="I5" s="30"/>
      <c r="J5" s="30"/>
    </row>
    <row r="6" spans="3:10" ht="57" x14ac:dyDescent="0.25">
      <c r="C6" s="28" t="s">
        <v>46</v>
      </c>
      <c r="D6" s="16" t="s">
        <v>0</v>
      </c>
      <c r="E6" s="16" t="s">
        <v>47</v>
      </c>
      <c r="F6" s="17" t="s">
        <v>48</v>
      </c>
      <c r="G6" s="17" t="s">
        <v>49</v>
      </c>
      <c r="H6" s="18" t="s">
        <v>55</v>
      </c>
      <c r="I6" s="18" t="s">
        <v>57</v>
      </c>
      <c r="J6" s="18" t="s">
        <v>59</v>
      </c>
    </row>
    <row r="7" spans="3:10" ht="106.5" customHeight="1" x14ac:dyDescent="0.25">
      <c r="C7" s="28"/>
      <c r="D7" s="6" t="s">
        <v>41</v>
      </c>
      <c r="E7" s="3" t="s">
        <v>50</v>
      </c>
      <c r="F7" s="6" t="s">
        <v>51</v>
      </c>
      <c r="G7" s="6" t="s">
        <v>51</v>
      </c>
      <c r="H7" s="3" t="s">
        <v>56</v>
      </c>
      <c r="I7" s="3" t="s">
        <v>58</v>
      </c>
      <c r="J7" s="29" t="s">
        <v>60</v>
      </c>
    </row>
    <row r="8" spans="3:10" ht="99" customHeight="1" x14ac:dyDescent="0.25">
      <c r="C8" s="28"/>
      <c r="D8" s="6" t="s">
        <v>42</v>
      </c>
      <c r="E8" s="3" t="s">
        <v>50</v>
      </c>
      <c r="F8" s="6" t="s">
        <v>52</v>
      </c>
      <c r="G8" s="6" t="s">
        <v>52</v>
      </c>
      <c r="H8" s="3" t="s">
        <v>56</v>
      </c>
      <c r="I8" s="3" t="s">
        <v>58</v>
      </c>
      <c r="J8" s="29"/>
    </row>
    <row r="9" spans="3:10" ht="99" customHeight="1" x14ac:dyDescent="0.25">
      <c r="C9" s="28"/>
      <c r="D9" s="6" t="s">
        <v>43</v>
      </c>
      <c r="E9" s="3" t="s">
        <v>50</v>
      </c>
      <c r="F9" s="6" t="s">
        <v>53</v>
      </c>
      <c r="G9" s="6" t="s">
        <v>53</v>
      </c>
      <c r="H9" s="3" t="s">
        <v>56</v>
      </c>
      <c r="I9" s="3" t="s">
        <v>58</v>
      </c>
      <c r="J9" s="29"/>
    </row>
    <row r="10" spans="3:10" ht="33.75" customHeight="1" x14ac:dyDescent="0.25">
      <c r="C10" s="28"/>
      <c r="D10" s="6" t="s">
        <v>44</v>
      </c>
      <c r="E10" s="3" t="s">
        <v>50</v>
      </c>
      <c r="F10" s="6" t="s">
        <v>54</v>
      </c>
      <c r="G10" s="6" t="s">
        <v>54</v>
      </c>
      <c r="H10" s="3" t="s">
        <v>56</v>
      </c>
      <c r="I10" s="3" t="s">
        <v>58</v>
      </c>
      <c r="J10" s="29"/>
    </row>
    <row r="11" spans="3:10" ht="34.5" customHeight="1" x14ac:dyDescent="0.25">
      <c r="C11" s="28"/>
      <c r="D11" s="6" t="s">
        <v>45</v>
      </c>
      <c r="E11" s="3" t="s">
        <v>50</v>
      </c>
      <c r="F11" s="6" t="s">
        <v>52</v>
      </c>
      <c r="G11" s="6" t="s">
        <v>52</v>
      </c>
      <c r="H11" s="3" t="s">
        <v>56</v>
      </c>
      <c r="I11" s="3" t="s">
        <v>58</v>
      </c>
      <c r="J11" s="29"/>
    </row>
  </sheetData>
  <mergeCells count="3">
    <mergeCell ref="C6:C11"/>
    <mergeCell ref="J7:J11"/>
    <mergeCell ref="C5:J5"/>
  </mergeCells>
  <pageMargins left="0.7" right="0.7" top="0.75" bottom="0.75" header="0.3" footer="0.3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106"/>
  <sheetViews>
    <sheetView workbookViewId="0">
      <selection activeCell="C4" sqref="C4:F4"/>
    </sheetView>
  </sheetViews>
  <sheetFormatPr defaultRowHeight="16.5" x14ac:dyDescent="0.25"/>
  <cols>
    <col min="1" max="1" width="9.140625" style="1"/>
    <col min="2" max="5" width="28.140625" style="1" customWidth="1"/>
    <col min="6" max="11" width="21.28515625" style="1" customWidth="1"/>
    <col min="12" max="13" width="20.28515625" style="1" customWidth="1"/>
    <col min="14" max="14" width="14.7109375" style="1" customWidth="1"/>
    <col min="15" max="15" width="26.85546875" style="1" customWidth="1"/>
    <col min="16" max="17" width="14.7109375" style="1" customWidth="1"/>
    <col min="18" max="18" width="17.28515625" style="1" customWidth="1"/>
    <col min="19" max="19" width="30.140625" style="1" customWidth="1"/>
    <col min="20" max="20" width="49.7109375" style="1" customWidth="1"/>
    <col min="21" max="21" width="37.7109375" style="1" customWidth="1"/>
    <col min="22" max="22" width="50.5703125" style="1" customWidth="1"/>
    <col min="23" max="23" width="31.5703125" style="1" customWidth="1"/>
    <col min="24" max="24" width="34.5703125" style="1" customWidth="1"/>
    <col min="25" max="25" width="27.7109375" style="1" customWidth="1"/>
    <col min="26" max="26" width="32" style="1" customWidth="1"/>
    <col min="27" max="27" width="32.7109375" style="1" customWidth="1"/>
    <col min="28" max="28" width="30.5703125" style="1" customWidth="1"/>
    <col min="29" max="29" width="35.28515625" style="1" customWidth="1"/>
    <col min="30" max="30" width="28.140625" style="1" customWidth="1"/>
    <col min="31" max="16384" width="9.140625" style="1"/>
  </cols>
  <sheetData>
    <row r="2" spans="1:30" ht="30" customHeight="1" x14ac:dyDescent="0.25">
      <c r="B2" s="36" t="s">
        <v>20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8"/>
    </row>
    <row r="3" spans="1:30" ht="18" customHeight="1" x14ac:dyDescent="0.25">
      <c r="A3" s="3"/>
      <c r="B3" s="32" t="s">
        <v>0</v>
      </c>
      <c r="C3" s="32" t="s">
        <v>5</v>
      </c>
      <c r="D3" s="32"/>
      <c r="E3" s="32"/>
      <c r="F3" s="32"/>
      <c r="G3" s="32"/>
      <c r="H3" s="32"/>
      <c r="I3" s="32"/>
      <c r="J3" s="32"/>
      <c r="K3" s="4"/>
      <c r="L3" s="32" t="s">
        <v>6</v>
      </c>
      <c r="M3" s="32"/>
      <c r="N3" s="32"/>
      <c r="O3" s="32"/>
      <c r="P3" s="32"/>
      <c r="Q3" s="32"/>
      <c r="R3" s="32"/>
      <c r="S3" s="32" t="s">
        <v>17</v>
      </c>
      <c r="T3" s="32"/>
      <c r="U3" s="32"/>
      <c r="V3" s="32" t="s">
        <v>16</v>
      </c>
      <c r="W3" s="32"/>
      <c r="X3" s="32"/>
      <c r="Y3" s="32" t="s">
        <v>18</v>
      </c>
      <c r="Z3" s="32"/>
      <c r="AA3" s="32"/>
      <c r="AB3" s="32" t="s">
        <v>19</v>
      </c>
      <c r="AC3" s="32"/>
      <c r="AD3" s="32"/>
    </row>
    <row r="4" spans="1:30" ht="72" customHeight="1" x14ac:dyDescent="0.25">
      <c r="A4" s="3"/>
      <c r="B4" s="32"/>
      <c r="C4" s="39" t="s">
        <v>62</v>
      </c>
      <c r="D4" s="39"/>
      <c r="E4" s="39"/>
      <c r="F4" s="39"/>
      <c r="G4" s="39" t="s">
        <v>10</v>
      </c>
      <c r="H4" s="39"/>
      <c r="I4" s="39"/>
      <c r="J4" s="39"/>
      <c r="K4" s="39" t="s">
        <v>11</v>
      </c>
      <c r="L4" s="39"/>
      <c r="M4" s="39"/>
      <c r="N4" s="39"/>
      <c r="O4" s="39" t="s">
        <v>12</v>
      </c>
      <c r="P4" s="39"/>
      <c r="Q4" s="39"/>
      <c r="R4" s="39"/>
      <c r="S4" s="6" t="s">
        <v>13</v>
      </c>
      <c r="T4" s="6" t="s">
        <v>14</v>
      </c>
      <c r="U4" s="6" t="s">
        <v>15</v>
      </c>
      <c r="V4" s="6" t="s">
        <v>13</v>
      </c>
      <c r="W4" s="6" t="s">
        <v>14</v>
      </c>
      <c r="X4" s="6" t="s">
        <v>15</v>
      </c>
      <c r="Y4" s="6" t="s">
        <v>13</v>
      </c>
      <c r="Z4" s="6" t="s">
        <v>14</v>
      </c>
      <c r="AA4" s="6" t="s">
        <v>15</v>
      </c>
      <c r="AB4" s="6" t="s">
        <v>13</v>
      </c>
      <c r="AC4" s="6" t="s">
        <v>14</v>
      </c>
      <c r="AD4" s="6" t="s">
        <v>15</v>
      </c>
    </row>
    <row r="5" spans="1:30" ht="33" x14ac:dyDescent="0.25">
      <c r="A5" s="3"/>
      <c r="B5" s="31" t="s">
        <v>1</v>
      </c>
      <c r="C5" s="6" t="s">
        <v>7</v>
      </c>
      <c r="D5" s="6" t="s">
        <v>2</v>
      </c>
      <c r="E5" s="6" t="s">
        <v>3</v>
      </c>
      <c r="F5" s="3" t="s">
        <v>4</v>
      </c>
      <c r="G5" s="6" t="s">
        <v>7</v>
      </c>
      <c r="H5" s="6" t="s">
        <v>2</v>
      </c>
      <c r="I5" s="6" t="s">
        <v>3</v>
      </c>
      <c r="J5" s="3" t="s">
        <v>4</v>
      </c>
      <c r="K5" s="6" t="s">
        <v>7</v>
      </c>
      <c r="L5" s="6" t="s">
        <v>2</v>
      </c>
      <c r="M5" s="6" t="s">
        <v>3</v>
      </c>
      <c r="N5" s="3" t="s">
        <v>4</v>
      </c>
      <c r="O5" s="6" t="s">
        <v>7</v>
      </c>
      <c r="P5" s="6" t="s">
        <v>2</v>
      </c>
      <c r="Q5" s="6" t="s">
        <v>3</v>
      </c>
      <c r="R5" s="3" t="s">
        <v>4</v>
      </c>
      <c r="S5" s="39" t="s">
        <v>7</v>
      </c>
      <c r="T5" s="39"/>
      <c r="U5" s="39"/>
      <c r="V5" s="39" t="s">
        <v>2</v>
      </c>
      <c r="W5" s="39"/>
      <c r="X5" s="39"/>
      <c r="Y5" s="39" t="s">
        <v>3</v>
      </c>
      <c r="Z5" s="39"/>
      <c r="AA5" s="39"/>
      <c r="AB5" s="39" t="s">
        <v>4</v>
      </c>
      <c r="AC5" s="39"/>
      <c r="AD5" s="39"/>
    </row>
    <row r="6" spans="1:30" x14ac:dyDescent="0.25">
      <c r="A6" s="3"/>
      <c r="B6" s="31"/>
      <c r="C6" s="3">
        <v>73</v>
      </c>
      <c r="D6" s="3">
        <v>77</v>
      </c>
      <c r="E6" s="3">
        <v>43</v>
      </c>
      <c r="F6" s="5">
        <v>76</v>
      </c>
      <c r="G6" s="3">
        <v>344</v>
      </c>
      <c r="H6" s="3">
        <v>271</v>
      </c>
      <c r="I6" s="3">
        <v>677</v>
      </c>
      <c r="J6" s="3">
        <v>125</v>
      </c>
      <c r="K6" s="3">
        <v>0.95</v>
      </c>
      <c r="L6" s="3">
        <v>1.22</v>
      </c>
      <c r="M6" s="24">
        <v>2.15</v>
      </c>
      <c r="N6" s="24">
        <v>1.22</v>
      </c>
      <c r="O6" s="3">
        <v>6.15</v>
      </c>
      <c r="P6" s="3">
        <v>2.77</v>
      </c>
      <c r="Q6" s="24">
        <v>6.15</v>
      </c>
      <c r="R6" s="24">
        <v>2.62</v>
      </c>
      <c r="S6" s="26">
        <v>0.47</v>
      </c>
      <c r="T6" s="26">
        <v>0.23</v>
      </c>
      <c r="U6" s="3">
        <v>5.3</v>
      </c>
      <c r="V6" s="26">
        <v>0.38</v>
      </c>
      <c r="W6" s="26">
        <v>0.31</v>
      </c>
      <c r="X6" s="24">
        <v>5.3</v>
      </c>
      <c r="Y6" s="26">
        <v>0.38</v>
      </c>
      <c r="Z6" s="26">
        <v>0.23</v>
      </c>
      <c r="AA6" s="24">
        <v>7.3</v>
      </c>
      <c r="AB6" s="26">
        <v>0.41</v>
      </c>
      <c r="AC6" s="26">
        <v>0.24</v>
      </c>
      <c r="AD6" s="24">
        <v>5.3</v>
      </c>
    </row>
    <row r="7" spans="1:30" x14ac:dyDescent="0.25">
      <c r="A7" s="3"/>
      <c r="B7" s="31"/>
      <c r="C7" s="3">
        <v>64</v>
      </c>
      <c r="D7" s="3">
        <v>81</v>
      </c>
      <c r="E7" s="3">
        <v>62</v>
      </c>
      <c r="F7" s="5">
        <v>88</v>
      </c>
      <c r="G7" s="3">
        <v>437</v>
      </c>
      <c r="H7" s="3">
        <v>288</v>
      </c>
      <c r="I7" s="3">
        <v>785</v>
      </c>
      <c r="J7" s="3">
        <v>177</v>
      </c>
      <c r="K7" s="3">
        <v>1.35</v>
      </c>
      <c r="L7" s="3">
        <v>1.21</v>
      </c>
      <c r="M7" s="24">
        <v>2.2200000000000002</v>
      </c>
      <c r="N7" s="24">
        <v>1.21</v>
      </c>
      <c r="O7" s="3">
        <v>7.32</v>
      </c>
      <c r="P7" s="3">
        <v>2.83</v>
      </c>
      <c r="Q7" s="24">
        <v>4.38</v>
      </c>
      <c r="R7" s="24">
        <v>2.73</v>
      </c>
      <c r="S7" s="26">
        <v>0.38</v>
      </c>
      <c r="T7" s="26">
        <v>0.27</v>
      </c>
      <c r="U7" s="3">
        <v>5.8</v>
      </c>
      <c r="V7" s="26">
        <v>0.26</v>
      </c>
      <c r="W7" s="26">
        <v>0.28999999999999998</v>
      </c>
      <c r="X7" s="24">
        <v>5.8</v>
      </c>
      <c r="Y7" s="26">
        <v>0.26</v>
      </c>
      <c r="Z7" s="26">
        <v>0.27</v>
      </c>
      <c r="AA7" s="24">
        <v>7.5</v>
      </c>
      <c r="AB7" s="26">
        <v>0.45</v>
      </c>
      <c r="AC7" s="26">
        <v>0.27</v>
      </c>
      <c r="AD7" s="24">
        <v>5.8</v>
      </c>
    </row>
    <row r="8" spans="1:30" x14ac:dyDescent="0.25">
      <c r="A8" s="3"/>
      <c r="B8" s="31"/>
      <c r="C8" s="3">
        <v>45</v>
      </c>
      <c r="D8" s="3">
        <v>85</v>
      </c>
      <c r="E8" s="3">
        <v>37</v>
      </c>
      <c r="F8" s="5">
        <v>91</v>
      </c>
      <c r="G8" s="3">
        <v>188</v>
      </c>
      <c r="H8" s="3">
        <v>435</v>
      </c>
      <c r="I8" s="3">
        <v>779</v>
      </c>
      <c r="J8" s="3">
        <v>145</v>
      </c>
      <c r="K8" s="3">
        <v>1.22</v>
      </c>
      <c r="L8" s="3">
        <v>1.08</v>
      </c>
      <c r="M8" s="24">
        <v>3.45</v>
      </c>
      <c r="N8" s="24">
        <v>1.22</v>
      </c>
      <c r="O8" s="3">
        <v>5.81</v>
      </c>
      <c r="P8" s="3">
        <v>1.95</v>
      </c>
      <c r="Q8" s="24">
        <v>5.99</v>
      </c>
      <c r="R8" s="24">
        <v>1.99</v>
      </c>
      <c r="S8" s="26">
        <v>0.26</v>
      </c>
      <c r="T8" s="26">
        <v>0.33</v>
      </c>
      <c r="U8" s="3">
        <v>7.3</v>
      </c>
      <c r="V8" s="26">
        <v>0.27</v>
      </c>
      <c r="W8" s="26">
        <v>0.34</v>
      </c>
      <c r="X8" s="24">
        <v>7.3</v>
      </c>
      <c r="Y8" s="26">
        <v>0.27</v>
      </c>
      <c r="Z8" s="26">
        <v>0.33</v>
      </c>
      <c r="AA8" s="24">
        <v>8.3000000000000007</v>
      </c>
      <c r="AB8" s="26">
        <v>0.48</v>
      </c>
      <c r="AC8" s="26">
        <v>0.31</v>
      </c>
      <c r="AD8" s="24">
        <v>7.3</v>
      </c>
    </row>
    <row r="9" spans="1:30" x14ac:dyDescent="0.25">
      <c r="A9" s="3"/>
      <c r="B9" s="31"/>
      <c r="C9" s="3">
        <v>35</v>
      </c>
      <c r="D9" s="3">
        <v>92</v>
      </c>
      <c r="E9" s="3">
        <v>55</v>
      </c>
      <c r="F9" s="5">
        <v>69</v>
      </c>
      <c r="G9" s="3">
        <v>201</v>
      </c>
      <c r="H9" s="3">
        <v>136</v>
      </c>
      <c r="I9" s="3">
        <v>835</v>
      </c>
      <c r="J9" s="3">
        <v>433</v>
      </c>
      <c r="K9" s="3">
        <v>1.35</v>
      </c>
      <c r="L9" s="3">
        <v>1.92</v>
      </c>
      <c r="M9" s="24">
        <v>3.88</v>
      </c>
      <c r="N9" s="24">
        <v>1.21</v>
      </c>
      <c r="O9" s="3">
        <v>2.1800000000000002</v>
      </c>
      <c r="P9" s="3">
        <v>3.56</v>
      </c>
      <c r="Q9" s="24">
        <v>4.38</v>
      </c>
      <c r="R9" s="24">
        <v>3.31</v>
      </c>
      <c r="S9" s="26">
        <v>0.27</v>
      </c>
      <c r="T9" s="26">
        <v>0.18</v>
      </c>
      <c r="U9" s="3">
        <v>7.5</v>
      </c>
      <c r="V9" s="26">
        <v>0.28999999999999998</v>
      </c>
      <c r="W9" s="26">
        <v>0.27</v>
      </c>
      <c r="X9" s="24">
        <v>7.5</v>
      </c>
      <c r="Y9" s="26">
        <v>0.38</v>
      </c>
      <c r="Z9" s="26">
        <v>0.18</v>
      </c>
      <c r="AA9" s="24">
        <v>8.4</v>
      </c>
      <c r="AB9" s="26">
        <v>0.51</v>
      </c>
      <c r="AC9" s="26">
        <v>0.31</v>
      </c>
      <c r="AD9" s="24">
        <v>7.5</v>
      </c>
    </row>
    <row r="10" spans="1:30" x14ac:dyDescent="0.25">
      <c r="A10" s="3"/>
      <c r="B10" s="31"/>
      <c r="C10" s="3">
        <v>28</v>
      </c>
      <c r="D10" s="3">
        <v>92</v>
      </c>
      <c r="E10" s="3">
        <v>57</v>
      </c>
      <c r="F10" s="5">
        <v>74</v>
      </c>
      <c r="G10" s="3">
        <v>229</v>
      </c>
      <c r="H10" s="3">
        <v>147</v>
      </c>
      <c r="I10" s="3">
        <v>847</v>
      </c>
      <c r="J10" s="3">
        <v>477</v>
      </c>
      <c r="K10" s="3">
        <v>1.88</v>
      </c>
      <c r="L10" s="3">
        <v>2.15</v>
      </c>
      <c r="M10" s="24">
        <v>3.75</v>
      </c>
      <c r="N10" s="24">
        <v>1.08</v>
      </c>
      <c r="O10" s="3">
        <v>1.75</v>
      </c>
      <c r="P10" s="3">
        <v>3.41</v>
      </c>
      <c r="Q10" s="24">
        <v>5.99</v>
      </c>
      <c r="R10" s="24">
        <v>2.88</v>
      </c>
      <c r="S10" s="26">
        <v>0.28999999999999998</v>
      </c>
      <c r="T10" s="26">
        <v>0.19</v>
      </c>
      <c r="U10" s="3">
        <v>8.3000000000000007</v>
      </c>
      <c r="V10" s="26">
        <v>0.33</v>
      </c>
      <c r="W10" s="26">
        <v>0.34</v>
      </c>
      <c r="X10" s="24">
        <v>8.3000000000000007</v>
      </c>
      <c r="Y10" s="26">
        <v>0.26</v>
      </c>
      <c r="Z10" s="26">
        <v>0.19</v>
      </c>
      <c r="AA10" s="24">
        <v>8.8000000000000007</v>
      </c>
      <c r="AB10" s="26">
        <v>0.53</v>
      </c>
      <c r="AC10" s="26">
        <v>0.28999999999999998</v>
      </c>
      <c r="AD10" s="24">
        <v>8.3000000000000007</v>
      </c>
    </row>
    <row r="11" spans="1:30" x14ac:dyDescent="0.25">
      <c r="A11" s="3"/>
      <c r="B11" s="31"/>
      <c r="C11" s="3">
        <v>43</v>
      </c>
      <c r="D11" s="3">
        <v>87</v>
      </c>
      <c r="E11" s="3">
        <v>48</v>
      </c>
      <c r="F11" s="5">
        <v>77</v>
      </c>
      <c r="G11" s="3">
        <v>775</v>
      </c>
      <c r="H11" s="3">
        <v>293</v>
      </c>
      <c r="I11" s="3">
        <v>901</v>
      </c>
      <c r="J11" s="3">
        <v>532</v>
      </c>
      <c r="K11" s="3">
        <v>2.15</v>
      </c>
      <c r="L11" s="3">
        <v>2.2200000000000002</v>
      </c>
      <c r="M11" s="24">
        <v>3.45</v>
      </c>
      <c r="N11" s="24">
        <v>1.92</v>
      </c>
      <c r="O11" s="3">
        <v>2.31</v>
      </c>
      <c r="P11" s="3">
        <v>5.33</v>
      </c>
      <c r="Q11" s="24">
        <v>7.19</v>
      </c>
      <c r="R11" s="24">
        <v>2.92</v>
      </c>
      <c r="S11" s="26">
        <v>0.33</v>
      </c>
      <c r="T11" s="26">
        <v>0.22</v>
      </c>
      <c r="U11" s="3">
        <v>8.4</v>
      </c>
      <c r="V11" s="26">
        <v>0.31</v>
      </c>
      <c r="W11" s="26">
        <v>0.28000000000000003</v>
      </c>
      <c r="X11" s="24">
        <v>5.3</v>
      </c>
      <c r="Y11" s="26">
        <v>0.27</v>
      </c>
      <c r="Z11" s="26">
        <v>0.27</v>
      </c>
      <c r="AA11" s="24">
        <v>7.3</v>
      </c>
      <c r="AB11" s="26">
        <v>0.41</v>
      </c>
      <c r="AC11" s="26">
        <v>0.24</v>
      </c>
      <c r="AD11" s="24">
        <v>5.3</v>
      </c>
    </row>
    <row r="12" spans="1:30" x14ac:dyDescent="0.25">
      <c r="A12" s="3"/>
      <c r="B12" s="31"/>
      <c r="C12" s="3">
        <v>37</v>
      </c>
      <c r="D12" s="3">
        <v>76</v>
      </c>
      <c r="E12" s="3">
        <v>27</v>
      </c>
      <c r="F12" s="5">
        <v>81</v>
      </c>
      <c r="G12" s="3">
        <v>863</v>
      </c>
      <c r="H12" s="3">
        <v>292</v>
      </c>
      <c r="I12" s="3">
        <v>775</v>
      </c>
      <c r="J12" s="3">
        <v>645</v>
      </c>
      <c r="K12" s="3">
        <v>3.45</v>
      </c>
      <c r="L12" s="3">
        <v>4.01</v>
      </c>
      <c r="M12" s="24">
        <v>3.88</v>
      </c>
      <c r="N12" s="24">
        <v>2.15</v>
      </c>
      <c r="O12" s="3">
        <v>1.85</v>
      </c>
      <c r="P12" s="3">
        <v>4.87</v>
      </c>
      <c r="Q12" s="24">
        <v>4.38</v>
      </c>
      <c r="R12" s="24">
        <v>1.98</v>
      </c>
      <c r="S12" s="26">
        <v>0.31</v>
      </c>
      <c r="T12" s="26">
        <v>0.28000000000000003</v>
      </c>
      <c r="U12" s="3">
        <v>8.8000000000000007</v>
      </c>
      <c r="V12" s="26">
        <v>0.28000000000000003</v>
      </c>
      <c r="W12" s="26">
        <v>0.25</v>
      </c>
      <c r="X12" s="24">
        <v>5.8</v>
      </c>
      <c r="Y12" s="26">
        <v>0.28999999999999998</v>
      </c>
      <c r="Z12" s="26">
        <v>0.34</v>
      </c>
      <c r="AA12" s="24">
        <v>7.4</v>
      </c>
      <c r="AB12" s="26">
        <v>0.45</v>
      </c>
      <c r="AC12" s="26">
        <v>0.27</v>
      </c>
      <c r="AD12" s="24">
        <v>5.8</v>
      </c>
    </row>
    <row r="13" spans="1:30" x14ac:dyDescent="0.25">
      <c r="A13" s="3"/>
      <c r="B13" s="31"/>
      <c r="C13" s="3">
        <v>29</v>
      </c>
      <c r="D13" s="3">
        <v>88</v>
      </c>
      <c r="E13" s="3">
        <v>22</v>
      </c>
      <c r="F13" s="5">
        <v>85</v>
      </c>
      <c r="G13" s="3">
        <v>945</v>
      </c>
      <c r="H13" s="3">
        <v>335</v>
      </c>
      <c r="I13" s="3">
        <v>688</v>
      </c>
      <c r="J13" s="3">
        <v>188</v>
      </c>
      <c r="K13" s="3">
        <v>3.88</v>
      </c>
      <c r="L13" s="3">
        <v>3.73</v>
      </c>
      <c r="M13" s="24">
        <v>3.75</v>
      </c>
      <c r="N13" s="24">
        <v>2.2200000000000002</v>
      </c>
      <c r="O13" s="3">
        <v>1.79</v>
      </c>
      <c r="P13" s="3">
        <v>4.51</v>
      </c>
      <c r="Q13" s="24">
        <v>5.99</v>
      </c>
      <c r="R13" s="24">
        <v>2.31</v>
      </c>
      <c r="S13" s="26">
        <v>0.28000000000000003</v>
      </c>
      <c r="T13" s="26">
        <v>0.31</v>
      </c>
      <c r="U13" s="3">
        <v>4.5</v>
      </c>
      <c r="V13" s="26">
        <v>0.35</v>
      </c>
      <c r="W13" s="26">
        <v>0.24</v>
      </c>
      <c r="X13" s="24">
        <v>7.3</v>
      </c>
      <c r="Y13" s="26">
        <v>0.33</v>
      </c>
      <c r="Z13" s="26">
        <v>0.28000000000000003</v>
      </c>
      <c r="AA13" s="24">
        <v>5.8</v>
      </c>
      <c r="AB13" s="26">
        <v>0.48</v>
      </c>
      <c r="AC13" s="26">
        <v>0.31</v>
      </c>
      <c r="AD13" s="24">
        <v>4.5</v>
      </c>
    </row>
    <row r="14" spans="1:30" x14ac:dyDescent="0.25">
      <c r="A14" s="3"/>
      <c r="B14" s="31"/>
      <c r="C14" s="3">
        <v>31</v>
      </c>
      <c r="D14" s="3">
        <v>91</v>
      </c>
      <c r="E14" s="3">
        <v>21</v>
      </c>
      <c r="F14" s="5">
        <v>92</v>
      </c>
      <c r="G14" s="3">
        <v>977</v>
      </c>
      <c r="H14" s="3">
        <v>288</v>
      </c>
      <c r="I14" s="3">
        <v>195</v>
      </c>
      <c r="J14" s="3">
        <v>235</v>
      </c>
      <c r="K14" s="3">
        <v>3.75</v>
      </c>
      <c r="L14" s="3">
        <v>1.55</v>
      </c>
      <c r="M14" s="24">
        <v>4.1500000000000004</v>
      </c>
      <c r="N14" s="24">
        <v>1.22</v>
      </c>
      <c r="O14" s="3">
        <v>1.56</v>
      </c>
      <c r="P14" s="3">
        <v>3.39</v>
      </c>
      <c r="Q14" s="24">
        <v>4.38</v>
      </c>
      <c r="R14" s="24">
        <v>2.4300000000000002</v>
      </c>
      <c r="S14" s="26">
        <v>0.35</v>
      </c>
      <c r="T14" s="26">
        <v>0.28999999999999998</v>
      </c>
      <c r="U14" s="3">
        <v>5.7</v>
      </c>
      <c r="V14" s="26">
        <v>0.28000000000000003</v>
      </c>
      <c r="W14" s="26">
        <v>0.27</v>
      </c>
      <c r="X14" s="24">
        <v>7.5</v>
      </c>
      <c r="Y14" s="26">
        <v>0.31</v>
      </c>
      <c r="Z14" s="26">
        <v>0.17</v>
      </c>
      <c r="AA14" s="24">
        <v>7.3</v>
      </c>
      <c r="AB14" s="26">
        <v>0.51</v>
      </c>
      <c r="AC14" s="26">
        <v>0.31</v>
      </c>
      <c r="AD14" s="24">
        <v>5.7</v>
      </c>
    </row>
    <row r="15" spans="1:30" x14ac:dyDescent="0.25">
      <c r="A15" s="3"/>
      <c r="B15" s="31"/>
      <c r="C15" s="3">
        <v>41</v>
      </c>
      <c r="D15" s="3">
        <v>69</v>
      </c>
      <c r="E15" s="3">
        <v>25</v>
      </c>
      <c r="F15" s="5">
        <v>92</v>
      </c>
      <c r="G15" s="3">
        <v>894</v>
      </c>
      <c r="H15" s="3">
        <v>373</v>
      </c>
      <c r="I15" s="3">
        <v>177</v>
      </c>
      <c r="J15" s="3">
        <v>212</v>
      </c>
      <c r="K15" s="3">
        <v>4.1500000000000004</v>
      </c>
      <c r="L15" s="3">
        <v>1.29</v>
      </c>
      <c r="M15" s="24">
        <v>4.3499999999999996</v>
      </c>
      <c r="N15" s="24">
        <v>1.21</v>
      </c>
      <c r="O15" s="3">
        <v>2.88</v>
      </c>
      <c r="P15" s="3">
        <v>1.77</v>
      </c>
      <c r="Q15" s="24">
        <v>5.99</v>
      </c>
      <c r="R15" s="24">
        <v>3.17</v>
      </c>
      <c r="S15" s="26">
        <v>0.41</v>
      </c>
      <c r="T15" s="26">
        <v>0.34</v>
      </c>
      <c r="U15" s="3">
        <v>5.0999999999999996</v>
      </c>
      <c r="V15" s="26">
        <v>0.35</v>
      </c>
      <c r="W15" s="26">
        <v>0.31</v>
      </c>
      <c r="X15" s="24">
        <v>8.3000000000000007</v>
      </c>
      <c r="Y15" s="26">
        <v>0.28000000000000003</v>
      </c>
      <c r="Z15" s="26">
        <v>0.18</v>
      </c>
      <c r="AA15" s="24">
        <v>7.5</v>
      </c>
      <c r="AB15" s="26">
        <v>0.53</v>
      </c>
      <c r="AC15" s="26">
        <v>0.28999999999999998</v>
      </c>
      <c r="AD15" s="24">
        <v>5.0999999999999996</v>
      </c>
    </row>
    <row r="16" spans="1:30" x14ac:dyDescent="0.25">
      <c r="A16" s="3"/>
      <c r="B16" s="31"/>
      <c r="C16" s="3">
        <v>37</v>
      </c>
      <c r="D16" s="3">
        <v>74</v>
      </c>
      <c r="E16" s="3">
        <v>29</v>
      </c>
      <c r="F16" s="5">
        <v>87</v>
      </c>
      <c r="G16" s="3">
        <v>904</v>
      </c>
      <c r="H16" s="3">
        <v>435</v>
      </c>
      <c r="I16" s="3">
        <v>244</v>
      </c>
      <c r="J16" s="3">
        <v>316</v>
      </c>
      <c r="K16" s="3">
        <v>4.3499999999999996</v>
      </c>
      <c r="L16" s="3">
        <v>3.14</v>
      </c>
      <c r="M16" s="24">
        <v>5.12</v>
      </c>
      <c r="N16" s="24">
        <v>1.08</v>
      </c>
      <c r="O16" s="3">
        <v>2.95</v>
      </c>
      <c r="P16" s="3">
        <v>2.23</v>
      </c>
      <c r="Q16" s="24">
        <v>7.19</v>
      </c>
      <c r="R16" s="24">
        <v>3.22</v>
      </c>
      <c r="S16" s="26">
        <v>0.45</v>
      </c>
      <c r="T16" s="26">
        <v>0.27</v>
      </c>
      <c r="U16" s="3">
        <v>6.7</v>
      </c>
      <c r="V16" s="26">
        <v>0.41</v>
      </c>
      <c r="W16" s="26">
        <v>0.31</v>
      </c>
      <c r="X16" s="24">
        <v>8.4</v>
      </c>
      <c r="Y16" s="26">
        <v>0.35</v>
      </c>
      <c r="Z16" s="26">
        <v>0.16</v>
      </c>
      <c r="AA16" s="24">
        <v>8.3000000000000007</v>
      </c>
      <c r="AB16" s="26">
        <v>0.47</v>
      </c>
      <c r="AC16" s="26">
        <v>0.34</v>
      </c>
      <c r="AD16" s="24">
        <v>6.7</v>
      </c>
    </row>
    <row r="17" spans="1:30" x14ac:dyDescent="0.25">
      <c r="A17" s="3"/>
      <c r="B17" s="31"/>
      <c r="C17" s="3">
        <v>28</v>
      </c>
      <c r="D17" s="3">
        <v>73</v>
      </c>
      <c r="E17" s="3">
        <v>31</v>
      </c>
      <c r="F17" s="5">
        <v>76</v>
      </c>
      <c r="G17" s="3">
        <v>832</v>
      </c>
      <c r="H17" s="3">
        <v>644</v>
      </c>
      <c r="I17" s="3">
        <v>248</v>
      </c>
      <c r="J17" s="3">
        <v>288</v>
      </c>
      <c r="K17" s="3">
        <v>5.12</v>
      </c>
      <c r="L17" s="3">
        <v>3.22</v>
      </c>
      <c r="M17" s="24">
        <v>4.01</v>
      </c>
      <c r="N17" s="24">
        <v>1.92</v>
      </c>
      <c r="O17" s="25">
        <v>2.85</v>
      </c>
      <c r="P17" s="3">
        <v>2.5499999999999998</v>
      </c>
      <c r="Q17" s="24">
        <v>7.19</v>
      </c>
      <c r="R17" s="24">
        <v>4.32</v>
      </c>
      <c r="S17" s="26">
        <v>0.48</v>
      </c>
      <c r="T17" s="26">
        <v>0.34</v>
      </c>
      <c r="U17" s="3">
        <v>5.9</v>
      </c>
      <c r="V17" s="26">
        <v>0.45</v>
      </c>
      <c r="W17" s="26">
        <v>0.28999999999999998</v>
      </c>
      <c r="X17" s="24">
        <v>5.3</v>
      </c>
      <c r="Y17" s="26">
        <v>0.28000000000000003</v>
      </c>
      <c r="Z17" s="26">
        <v>0.19</v>
      </c>
      <c r="AA17" s="24">
        <v>8.4</v>
      </c>
      <c r="AB17" s="26">
        <v>0.49</v>
      </c>
      <c r="AC17" s="26">
        <v>0.27</v>
      </c>
      <c r="AD17" s="24">
        <v>5.9</v>
      </c>
    </row>
    <row r="18" spans="1:30" x14ac:dyDescent="0.25">
      <c r="A18" s="3"/>
      <c r="B18" s="31"/>
      <c r="C18" s="3">
        <v>34</v>
      </c>
      <c r="D18" s="3">
        <v>77</v>
      </c>
      <c r="E18" s="3">
        <v>33</v>
      </c>
      <c r="F18" s="5">
        <v>88</v>
      </c>
      <c r="G18" s="3">
        <v>177</v>
      </c>
      <c r="H18" s="3">
        <v>677</v>
      </c>
      <c r="I18" s="3">
        <v>315</v>
      </c>
      <c r="J18" s="3">
        <v>355</v>
      </c>
      <c r="K18" s="3">
        <v>3.95</v>
      </c>
      <c r="L18" s="3">
        <v>1.76</v>
      </c>
      <c r="M18" s="24">
        <v>3.73</v>
      </c>
      <c r="N18" s="24">
        <v>2.15</v>
      </c>
      <c r="O18" s="3">
        <v>3.15</v>
      </c>
      <c r="P18" s="3">
        <v>2.62</v>
      </c>
      <c r="Q18" s="24">
        <v>6.81</v>
      </c>
      <c r="R18" s="24">
        <v>4.5599999999999996</v>
      </c>
      <c r="S18" s="26">
        <v>0.51</v>
      </c>
      <c r="T18" s="26">
        <v>0.28000000000000003</v>
      </c>
      <c r="U18" s="3">
        <v>5.5</v>
      </c>
      <c r="V18" s="26">
        <v>0.48</v>
      </c>
      <c r="W18" s="26">
        <v>0.34</v>
      </c>
      <c r="X18" s="24">
        <v>5.8</v>
      </c>
      <c r="Y18" s="26">
        <v>0.35</v>
      </c>
      <c r="Z18" s="26">
        <v>0.21</v>
      </c>
      <c r="AA18" s="24">
        <v>8.8000000000000007</v>
      </c>
      <c r="AB18" s="26">
        <v>0.43</v>
      </c>
      <c r="AC18" s="26">
        <v>0.34</v>
      </c>
      <c r="AD18" s="24">
        <v>5.5</v>
      </c>
    </row>
    <row r="19" spans="1:30" x14ac:dyDescent="0.25">
      <c r="A19" s="3"/>
      <c r="B19" s="31"/>
      <c r="C19" s="3">
        <v>36</v>
      </c>
      <c r="D19" s="3">
        <v>75</v>
      </c>
      <c r="E19" s="3">
        <v>41</v>
      </c>
      <c r="F19" s="5">
        <v>91</v>
      </c>
      <c r="G19" s="3">
        <v>145</v>
      </c>
      <c r="H19" s="3">
        <v>651</v>
      </c>
      <c r="I19" s="3">
        <v>322</v>
      </c>
      <c r="J19" s="3">
        <v>377</v>
      </c>
      <c r="K19" s="3">
        <v>2.88</v>
      </c>
      <c r="L19" s="3">
        <v>1.54</v>
      </c>
      <c r="M19" s="24">
        <v>1.55</v>
      </c>
      <c r="N19" s="24">
        <v>2.2200000000000002</v>
      </c>
      <c r="O19" s="3">
        <v>2.95</v>
      </c>
      <c r="P19" s="3">
        <v>2.73</v>
      </c>
      <c r="Q19" s="24">
        <v>6.15</v>
      </c>
      <c r="R19" s="24">
        <v>3.56</v>
      </c>
      <c r="S19" s="26">
        <v>0.53</v>
      </c>
      <c r="T19" s="26">
        <v>0.17</v>
      </c>
      <c r="U19" s="3">
        <v>5.7</v>
      </c>
      <c r="V19" s="26">
        <v>0.51</v>
      </c>
      <c r="W19" s="26">
        <v>0.27</v>
      </c>
      <c r="X19" s="24">
        <v>6.7</v>
      </c>
      <c r="Y19" s="26">
        <v>0.41</v>
      </c>
      <c r="Z19" s="26">
        <v>0.25</v>
      </c>
      <c r="AA19" s="24">
        <v>4.5</v>
      </c>
      <c r="AB19" s="26">
        <v>0.31</v>
      </c>
      <c r="AC19" s="26">
        <v>0.28000000000000003</v>
      </c>
      <c r="AD19" s="24">
        <v>5.7</v>
      </c>
    </row>
    <row r="20" spans="1:30" x14ac:dyDescent="0.25">
      <c r="A20" s="3"/>
      <c r="B20" s="31"/>
      <c r="C20" s="3">
        <v>38</v>
      </c>
      <c r="D20" s="3">
        <v>74</v>
      </c>
      <c r="E20" s="3">
        <v>51</v>
      </c>
      <c r="F20" s="5">
        <v>74</v>
      </c>
      <c r="G20" s="3">
        <v>138</v>
      </c>
      <c r="H20" s="3">
        <v>483</v>
      </c>
      <c r="I20" s="3">
        <v>745</v>
      </c>
      <c r="J20" s="3">
        <v>455</v>
      </c>
      <c r="K20" s="3">
        <v>1.32</v>
      </c>
      <c r="L20" s="3">
        <v>1.48</v>
      </c>
      <c r="M20" s="24">
        <v>1.29</v>
      </c>
      <c r="N20" s="24">
        <v>1.65</v>
      </c>
      <c r="O20" s="3">
        <v>4.38</v>
      </c>
      <c r="P20" s="3">
        <v>1.99</v>
      </c>
      <c r="Q20" s="24">
        <v>4.38</v>
      </c>
      <c r="R20" s="24">
        <v>3.41</v>
      </c>
      <c r="S20" s="26">
        <v>0.47</v>
      </c>
      <c r="T20" s="26">
        <v>0.18</v>
      </c>
      <c r="U20" s="3">
        <v>5.8</v>
      </c>
      <c r="V20" s="26">
        <v>0.53</v>
      </c>
      <c r="W20" s="26">
        <v>0.34</v>
      </c>
      <c r="X20" s="24">
        <v>5.9</v>
      </c>
      <c r="Y20" s="26">
        <v>0.45</v>
      </c>
      <c r="Z20" s="26">
        <v>0.24</v>
      </c>
      <c r="AA20" s="24">
        <v>5.7</v>
      </c>
      <c r="AB20" s="26">
        <v>0.28000000000000003</v>
      </c>
      <c r="AC20" s="26">
        <v>0.24</v>
      </c>
      <c r="AD20" s="24">
        <v>5.8</v>
      </c>
    </row>
    <row r="21" spans="1:30" x14ac:dyDescent="0.25">
      <c r="A21" s="3"/>
      <c r="B21" s="31"/>
      <c r="C21" s="3">
        <v>55</v>
      </c>
      <c r="D21" s="3">
        <v>78</v>
      </c>
      <c r="E21" s="3">
        <v>43</v>
      </c>
      <c r="F21" s="5">
        <v>73</v>
      </c>
      <c r="G21" s="3">
        <v>745</v>
      </c>
      <c r="H21" s="3">
        <v>477</v>
      </c>
      <c r="I21" s="3">
        <v>735</v>
      </c>
      <c r="J21" s="3">
        <v>372</v>
      </c>
      <c r="K21" s="3">
        <v>0.99</v>
      </c>
      <c r="L21" s="3">
        <v>1.65</v>
      </c>
      <c r="M21" s="24">
        <v>3.14</v>
      </c>
      <c r="N21" s="24">
        <v>1.73</v>
      </c>
      <c r="O21" s="3">
        <v>5.99</v>
      </c>
      <c r="P21" s="3">
        <v>3.31</v>
      </c>
      <c r="Q21" s="24">
        <v>5.99</v>
      </c>
      <c r="R21" s="24">
        <v>2.62</v>
      </c>
      <c r="S21" s="26">
        <v>0.49</v>
      </c>
      <c r="T21" s="26">
        <v>0.16</v>
      </c>
      <c r="U21" s="3">
        <v>6.1</v>
      </c>
      <c r="V21" s="26">
        <v>0.47</v>
      </c>
      <c r="W21" s="26">
        <v>0.28000000000000003</v>
      </c>
      <c r="X21" s="24">
        <v>5.5</v>
      </c>
      <c r="Y21" s="26">
        <v>0.48</v>
      </c>
      <c r="Z21" s="26">
        <v>0.27</v>
      </c>
      <c r="AA21" s="24">
        <v>5.0999999999999996</v>
      </c>
      <c r="AB21" s="26">
        <v>0.35</v>
      </c>
      <c r="AC21" s="26">
        <v>0.28999999999999998</v>
      </c>
      <c r="AD21" s="24">
        <v>6.1</v>
      </c>
    </row>
    <row r="22" spans="1:30" x14ac:dyDescent="0.25">
      <c r="A22" s="3"/>
      <c r="B22" s="31"/>
      <c r="C22" s="3">
        <v>57</v>
      </c>
      <c r="D22" s="3">
        <v>84</v>
      </c>
      <c r="E22" s="3">
        <v>44</v>
      </c>
      <c r="F22" s="5">
        <v>77</v>
      </c>
      <c r="G22" s="3">
        <v>831</v>
      </c>
      <c r="H22" s="3">
        <v>395</v>
      </c>
      <c r="I22" s="3">
        <v>687</v>
      </c>
      <c r="J22" s="3">
        <v>288</v>
      </c>
      <c r="K22" s="3">
        <v>1.05</v>
      </c>
      <c r="L22" s="3">
        <v>1.73</v>
      </c>
      <c r="M22" s="24">
        <v>3.22</v>
      </c>
      <c r="N22" s="24">
        <v>2.21</v>
      </c>
      <c r="O22" s="3">
        <v>7.19</v>
      </c>
      <c r="P22" s="3">
        <v>2.88</v>
      </c>
      <c r="Q22" s="24">
        <v>4.38</v>
      </c>
      <c r="R22" s="24">
        <v>2.73</v>
      </c>
      <c r="S22" s="26">
        <v>0.43</v>
      </c>
      <c r="T22" s="26">
        <v>0.19</v>
      </c>
      <c r="U22" s="3">
        <v>7.3</v>
      </c>
      <c r="V22" s="26">
        <v>0.49</v>
      </c>
      <c r="W22" s="26">
        <v>0.25</v>
      </c>
      <c r="X22" s="24">
        <v>5.7</v>
      </c>
      <c r="Y22" s="26">
        <v>0.51</v>
      </c>
      <c r="Z22" s="26">
        <v>0.34</v>
      </c>
      <c r="AA22" s="24">
        <v>6.7</v>
      </c>
      <c r="AB22" s="26">
        <v>0.41</v>
      </c>
      <c r="AC22" s="26">
        <v>0.34</v>
      </c>
      <c r="AD22" s="24">
        <v>7.3</v>
      </c>
    </row>
    <row r="23" spans="1:30" x14ac:dyDescent="0.25">
      <c r="A23" s="3"/>
      <c r="B23" s="31"/>
      <c r="C23" s="3">
        <v>43</v>
      </c>
      <c r="D23" s="3">
        <v>83</v>
      </c>
      <c r="E23" s="3">
        <v>47</v>
      </c>
      <c r="F23" s="5">
        <v>75</v>
      </c>
      <c r="G23" s="3">
        <v>795</v>
      </c>
      <c r="H23" s="3">
        <v>405</v>
      </c>
      <c r="I23" s="3">
        <v>743</v>
      </c>
      <c r="J23" s="3">
        <v>191</v>
      </c>
      <c r="K23" s="3">
        <v>0.65</v>
      </c>
      <c r="L23" s="3">
        <v>2.21</v>
      </c>
      <c r="M23" s="24">
        <v>3.23</v>
      </c>
      <c r="N23" s="24">
        <v>2.08</v>
      </c>
      <c r="O23" s="3">
        <v>6.81</v>
      </c>
      <c r="P23" s="3">
        <v>2.92</v>
      </c>
      <c r="Q23" s="24">
        <v>5.99</v>
      </c>
      <c r="R23" s="24">
        <v>1.99</v>
      </c>
      <c r="S23" s="26">
        <v>0.38</v>
      </c>
      <c r="T23" s="26">
        <v>0.21</v>
      </c>
      <c r="U23" s="3">
        <v>7.4</v>
      </c>
      <c r="V23" s="26">
        <v>0.43</v>
      </c>
      <c r="W23" s="26">
        <v>0.24</v>
      </c>
      <c r="X23" s="24">
        <v>5.8</v>
      </c>
      <c r="Y23" s="26">
        <v>0.53</v>
      </c>
      <c r="Z23" s="26">
        <v>0.28000000000000003</v>
      </c>
      <c r="AA23" s="24">
        <v>5.9</v>
      </c>
      <c r="AB23" s="26">
        <v>0.45</v>
      </c>
      <c r="AC23" s="26">
        <v>0.27</v>
      </c>
      <c r="AD23" s="24">
        <v>7.4</v>
      </c>
    </row>
    <row r="24" spans="1:30" x14ac:dyDescent="0.25">
      <c r="A24" s="3"/>
      <c r="B24" s="31"/>
      <c r="C24" s="3">
        <v>83</v>
      </c>
      <c r="D24" s="3">
        <v>82</v>
      </c>
      <c r="E24" s="3">
        <v>56</v>
      </c>
      <c r="F24" s="5">
        <v>74</v>
      </c>
      <c r="G24" s="3">
        <v>675</v>
      </c>
      <c r="H24" s="3">
        <v>415</v>
      </c>
      <c r="I24" s="3">
        <v>778</v>
      </c>
      <c r="J24" s="3">
        <v>372</v>
      </c>
      <c r="K24" s="3">
        <v>0.73</v>
      </c>
      <c r="L24" s="3">
        <v>2.08</v>
      </c>
      <c r="M24" s="24">
        <v>3.37</v>
      </c>
      <c r="N24" s="24">
        <v>3.31</v>
      </c>
      <c r="O24" s="3">
        <v>5.32</v>
      </c>
      <c r="P24" s="3">
        <v>1.98</v>
      </c>
      <c r="Q24" s="24">
        <v>7.19</v>
      </c>
      <c r="R24" s="24">
        <v>3.31</v>
      </c>
      <c r="S24" s="26">
        <v>0.51</v>
      </c>
      <c r="T24" s="26">
        <v>0.25</v>
      </c>
      <c r="U24" s="3">
        <v>5.8</v>
      </c>
      <c r="V24" s="26">
        <v>0.38</v>
      </c>
      <c r="W24" s="26">
        <v>0.27</v>
      </c>
      <c r="X24" s="24">
        <v>4.5</v>
      </c>
      <c r="Y24" s="26">
        <v>0.47</v>
      </c>
      <c r="Z24" s="26">
        <v>0.17</v>
      </c>
      <c r="AA24" s="24">
        <v>5.5</v>
      </c>
      <c r="AB24" s="26">
        <v>0.48</v>
      </c>
      <c r="AC24" s="26">
        <v>0.34</v>
      </c>
      <c r="AD24" s="24">
        <v>5.8</v>
      </c>
    </row>
    <row r="25" spans="1:30" x14ac:dyDescent="0.25">
      <c r="A25" s="3"/>
      <c r="B25" s="31"/>
      <c r="C25" s="3">
        <v>77</v>
      </c>
      <c r="D25" s="3">
        <v>81</v>
      </c>
      <c r="E25" s="3">
        <v>55</v>
      </c>
      <c r="F25" s="5">
        <v>78</v>
      </c>
      <c r="G25" s="3">
        <v>563</v>
      </c>
      <c r="H25" s="3">
        <v>512</v>
      </c>
      <c r="I25" s="3">
        <v>835</v>
      </c>
      <c r="J25" s="3">
        <v>477</v>
      </c>
      <c r="K25" s="3">
        <v>0.66</v>
      </c>
      <c r="L25" s="3">
        <v>3.31</v>
      </c>
      <c r="M25" s="24">
        <v>2.95</v>
      </c>
      <c r="N25" s="24">
        <v>1.1200000000000001</v>
      </c>
      <c r="O25" s="3">
        <v>4.91</v>
      </c>
      <c r="P25" s="3">
        <v>2.31</v>
      </c>
      <c r="Q25" s="24">
        <v>4.38</v>
      </c>
      <c r="R25" s="24">
        <v>2.88</v>
      </c>
      <c r="S25" s="26">
        <v>0.23</v>
      </c>
      <c r="T25" s="26">
        <v>0.24</v>
      </c>
      <c r="U25" s="3">
        <v>5.7</v>
      </c>
      <c r="V25" s="26">
        <v>0.51</v>
      </c>
      <c r="W25" s="26">
        <v>0.31</v>
      </c>
      <c r="X25" s="24">
        <v>6.7</v>
      </c>
      <c r="Y25" s="26">
        <v>0.21</v>
      </c>
      <c r="Z25" s="26">
        <v>0.18</v>
      </c>
      <c r="AA25" s="24">
        <v>5.7</v>
      </c>
      <c r="AB25" s="26">
        <v>0.51</v>
      </c>
      <c r="AC25" s="26">
        <v>0.28000000000000003</v>
      </c>
      <c r="AD25" s="24">
        <v>5.7</v>
      </c>
    </row>
    <row r="26" spans="1:30" x14ac:dyDescent="0.25">
      <c r="A26" s="3"/>
      <c r="B26" s="31"/>
      <c r="C26" s="3">
        <v>75</v>
      </c>
      <c r="D26" s="3">
        <v>70</v>
      </c>
      <c r="E26" s="3">
        <v>19</v>
      </c>
      <c r="F26" s="5">
        <v>84</v>
      </c>
      <c r="G26" s="3">
        <v>477</v>
      </c>
      <c r="H26" s="3">
        <v>523</v>
      </c>
      <c r="I26" s="3">
        <v>692</v>
      </c>
      <c r="J26" s="3">
        <v>452</v>
      </c>
      <c r="K26" s="25">
        <v>1.43</v>
      </c>
      <c r="L26" s="3">
        <v>1.1200000000000001</v>
      </c>
      <c r="M26" s="24">
        <v>2.88</v>
      </c>
      <c r="N26" s="24">
        <v>1.08</v>
      </c>
      <c r="O26" s="3">
        <v>1.88</v>
      </c>
      <c r="P26" s="3">
        <v>2.4300000000000002</v>
      </c>
      <c r="Q26" s="24">
        <v>5.99</v>
      </c>
      <c r="R26" s="24">
        <v>2.92</v>
      </c>
      <c r="S26" s="26">
        <v>0.26</v>
      </c>
      <c r="T26" s="26">
        <v>0.27</v>
      </c>
      <c r="U26" s="3">
        <v>5.5</v>
      </c>
      <c r="V26" s="26">
        <v>0.48</v>
      </c>
      <c r="W26" s="26">
        <v>0.33</v>
      </c>
      <c r="X26" s="24">
        <v>5.9</v>
      </c>
      <c r="Y26" s="26">
        <v>0.23</v>
      </c>
      <c r="Z26" s="26">
        <v>0.16</v>
      </c>
      <c r="AA26" s="24">
        <v>5.8</v>
      </c>
      <c r="AB26" s="26">
        <v>0.53</v>
      </c>
      <c r="AC26" s="26">
        <v>0.25</v>
      </c>
      <c r="AD26" s="24">
        <v>5.5</v>
      </c>
    </row>
    <row r="27" spans="1:30" x14ac:dyDescent="0.25">
      <c r="A27" s="3"/>
      <c r="B27" s="31"/>
      <c r="C27" s="3">
        <v>53</v>
      </c>
      <c r="D27" s="3">
        <v>82</v>
      </c>
      <c r="E27" s="3">
        <v>58</v>
      </c>
      <c r="F27" s="5">
        <v>83</v>
      </c>
      <c r="G27" s="3">
        <v>388</v>
      </c>
      <c r="H27" s="3">
        <v>488</v>
      </c>
      <c r="I27" s="3">
        <v>651</v>
      </c>
      <c r="J27" s="3">
        <v>188</v>
      </c>
      <c r="K27" s="3">
        <v>2.15</v>
      </c>
      <c r="L27" s="3">
        <v>1.08</v>
      </c>
      <c r="M27" s="24">
        <v>1.73</v>
      </c>
      <c r="N27" s="24">
        <v>1.55</v>
      </c>
      <c r="O27" s="3">
        <v>2.35</v>
      </c>
      <c r="P27" s="3">
        <v>3.17</v>
      </c>
      <c r="Q27" s="24">
        <v>4.38</v>
      </c>
      <c r="R27" s="24">
        <v>1.98</v>
      </c>
      <c r="S27" s="26">
        <v>0.25</v>
      </c>
      <c r="T27" s="26">
        <v>0.31</v>
      </c>
      <c r="U27" s="3">
        <v>5.8</v>
      </c>
      <c r="V27" s="26">
        <v>0.51</v>
      </c>
      <c r="W27" s="26">
        <v>0.34</v>
      </c>
      <c r="X27" s="24">
        <v>5.5</v>
      </c>
      <c r="Y27" s="26">
        <v>0.27</v>
      </c>
      <c r="Z27" s="26">
        <v>0.19</v>
      </c>
      <c r="AA27" s="24">
        <v>6.1</v>
      </c>
      <c r="AB27" s="26">
        <v>0.47</v>
      </c>
      <c r="AC27" s="26">
        <v>0.24</v>
      </c>
      <c r="AD27" s="3">
        <v>6.1</v>
      </c>
    </row>
    <row r="28" spans="1:30" x14ac:dyDescent="0.25">
      <c r="A28" s="3"/>
      <c r="B28" s="31"/>
      <c r="C28" s="3">
        <v>27</v>
      </c>
      <c r="D28" s="3">
        <v>81</v>
      </c>
      <c r="E28" s="3">
        <v>39</v>
      </c>
      <c r="F28" s="5">
        <v>82</v>
      </c>
      <c r="G28" s="3">
        <v>392</v>
      </c>
      <c r="H28" s="3">
        <v>377</v>
      </c>
      <c r="I28" s="3">
        <v>588</v>
      </c>
      <c r="J28" s="3">
        <v>155</v>
      </c>
      <c r="K28" s="3">
        <v>2.77</v>
      </c>
      <c r="L28" s="3">
        <v>1.55</v>
      </c>
      <c r="M28" s="24">
        <v>2.21</v>
      </c>
      <c r="N28" s="24">
        <v>1.63</v>
      </c>
      <c r="O28" s="3">
        <v>2.88</v>
      </c>
      <c r="P28" s="3">
        <v>3.22</v>
      </c>
      <c r="Q28" s="24">
        <v>5.99</v>
      </c>
      <c r="R28" s="24">
        <v>2.31</v>
      </c>
      <c r="S28" s="26">
        <v>0.28999999999999998</v>
      </c>
      <c r="T28" s="26">
        <v>0.33</v>
      </c>
      <c r="U28" s="3">
        <v>5.3</v>
      </c>
      <c r="V28" s="26">
        <v>0.48</v>
      </c>
      <c r="W28" s="26">
        <v>0.28999999999999998</v>
      </c>
      <c r="X28" s="24">
        <v>5.7</v>
      </c>
      <c r="Y28" s="26">
        <v>0.28999999999999998</v>
      </c>
      <c r="Z28" s="26">
        <v>0.21</v>
      </c>
      <c r="AA28" s="24">
        <v>7.3</v>
      </c>
      <c r="AB28" s="26">
        <v>0.49</v>
      </c>
      <c r="AC28" s="26">
        <v>0.27</v>
      </c>
      <c r="AD28" s="3">
        <v>6.2</v>
      </c>
    </row>
    <row r="29" spans="1:30" x14ac:dyDescent="0.25">
      <c r="A29" s="3"/>
      <c r="B29" s="31"/>
      <c r="C29" s="3">
        <v>31</v>
      </c>
      <c r="D29" s="3">
        <v>88</v>
      </c>
      <c r="E29" s="3">
        <v>41</v>
      </c>
      <c r="F29" s="3">
        <v>71</v>
      </c>
      <c r="G29" s="3">
        <v>483</v>
      </c>
      <c r="H29" s="3">
        <v>296</v>
      </c>
      <c r="I29" s="3">
        <v>473</v>
      </c>
      <c r="J29" s="3">
        <v>135</v>
      </c>
      <c r="K29" s="3">
        <v>3.23</v>
      </c>
      <c r="L29" s="3">
        <v>1.63</v>
      </c>
      <c r="M29" s="24">
        <v>2.08</v>
      </c>
      <c r="N29" s="24">
        <v>1.55</v>
      </c>
      <c r="O29" s="3">
        <v>3.15</v>
      </c>
      <c r="P29" s="3">
        <v>4.32</v>
      </c>
      <c r="Q29" s="24">
        <v>7.19</v>
      </c>
      <c r="R29" s="24">
        <v>2.4300000000000002</v>
      </c>
      <c r="S29" s="26">
        <v>0.32</v>
      </c>
      <c r="T29" s="26">
        <v>0.34</v>
      </c>
      <c r="U29" s="3">
        <v>5.4</v>
      </c>
      <c r="V29" s="26">
        <v>0.51</v>
      </c>
      <c r="W29" s="27">
        <v>0.33</v>
      </c>
      <c r="X29" s="24">
        <v>5.8</v>
      </c>
      <c r="Y29" s="26">
        <v>0.28000000000000003</v>
      </c>
      <c r="Z29" s="26">
        <v>0.25</v>
      </c>
      <c r="AA29" s="24">
        <v>7.4</v>
      </c>
      <c r="AB29" s="26">
        <v>0.43</v>
      </c>
      <c r="AC29" s="26">
        <v>0.31</v>
      </c>
      <c r="AD29" s="3">
        <v>5.9</v>
      </c>
    </row>
    <row r="30" spans="1:30" x14ac:dyDescent="0.25">
      <c r="A30" s="3"/>
      <c r="B30" s="31"/>
      <c r="C30" s="3">
        <v>43</v>
      </c>
      <c r="D30" s="3">
        <v>86</v>
      </c>
      <c r="E30" s="3">
        <v>44</v>
      </c>
      <c r="F30" s="3">
        <v>68</v>
      </c>
      <c r="G30" s="3">
        <v>637</v>
      </c>
      <c r="H30" s="3">
        <v>308</v>
      </c>
      <c r="I30" s="3">
        <v>388</v>
      </c>
      <c r="J30" s="3">
        <v>201</v>
      </c>
      <c r="K30" s="3">
        <v>3.37</v>
      </c>
      <c r="L30" s="3">
        <v>2.0099999999999998</v>
      </c>
      <c r="M30" s="24">
        <v>3.23</v>
      </c>
      <c r="N30" s="24">
        <v>1.63</v>
      </c>
      <c r="O30" s="3">
        <v>4.03</v>
      </c>
      <c r="P30" s="3">
        <v>4.5599999999999996</v>
      </c>
      <c r="Q30" s="24">
        <v>7.19</v>
      </c>
      <c r="R30" s="24">
        <v>3.17</v>
      </c>
      <c r="S30" s="26">
        <v>0.31</v>
      </c>
      <c r="T30" s="26">
        <v>0.28999999999999998</v>
      </c>
      <c r="U30" s="3">
        <v>6.1</v>
      </c>
      <c r="V30" s="26">
        <v>0.53</v>
      </c>
      <c r="W30" s="27">
        <v>0.32</v>
      </c>
      <c r="X30" s="24">
        <v>5.7</v>
      </c>
      <c r="Y30" s="26">
        <v>0.35</v>
      </c>
      <c r="Z30" s="26">
        <v>0.24</v>
      </c>
      <c r="AA30" s="3">
        <v>6.8</v>
      </c>
      <c r="AB30" s="26">
        <v>0.38</v>
      </c>
      <c r="AC30" s="26">
        <v>0.33</v>
      </c>
      <c r="AD30" s="3">
        <v>6.3</v>
      </c>
    </row>
    <row r="31" spans="1:30" x14ac:dyDescent="0.25">
      <c r="A31" s="3"/>
      <c r="B31" s="31"/>
      <c r="C31" s="3">
        <v>41</v>
      </c>
      <c r="D31" s="3">
        <v>79</v>
      </c>
      <c r="E31" s="3">
        <v>49</v>
      </c>
      <c r="F31" s="3">
        <v>65</v>
      </c>
      <c r="G31" s="3">
        <v>701</v>
      </c>
      <c r="H31" s="3">
        <v>343</v>
      </c>
      <c r="I31" s="3">
        <v>275</v>
      </c>
      <c r="J31" s="3">
        <v>188</v>
      </c>
      <c r="K31" s="3">
        <v>2.95</v>
      </c>
      <c r="L31" s="3">
        <v>2.2200000000000002</v>
      </c>
      <c r="M31" s="24">
        <v>3.37</v>
      </c>
      <c r="N31" s="24">
        <v>1.76</v>
      </c>
      <c r="O31" s="3">
        <v>7.11</v>
      </c>
      <c r="P31" s="3">
        <v>4.08</v>
      </c>
      <c r="Q31" s="24">
        <v>6.81</v>
      </c>
      <c r="R31" s="24">
        <v>3.22</v>
      </c>
      <c r="S31" s="26">
        <v>0.33</v>
      </c>
      <c r="T31" s="26">
        <v>0.27</v>
      </c>
      <c r="U31" s="3">
        <v>6.5</v>
      </c>
      <c r="V31" s="26">
        <v>0.47</v>
      </c>
      <c r="W31" s="27">
        <v>0.3</v>
      </c>
      <c r="X31" s="24">
        <v>5.8</v>
      </c>
      <c r="Y31" s="26">
        <v>0.28000000000000003</v>
      </c>
      <c r="Z31" s="26">
        <v>0.27</v>
      </c>
      <c r="AA31" s="3">
        <v>6.3</v>
      </c>
      <c r="AB31" s="27">
        <v>0.47</v>
      </c>
      <c r="AC31" s="26">
        <v>0.34</v>
      </c>
      <c r="AD31" s="3">
        <v>7.1</v>
      </c>
    </row>
    <row r="32" spans="1:30" x14ac:dyDescent="0.25">
      <c r="A32" s="3"/>
      <c r="B32" s="31"/>
      <c r="C32" s="3">
        <v>63</v>
      </c>
      <c r="D32" s="3">
        <v>78</v>
      </c>
      <c r="E32" s="3">
        <v>53</v>
      </c>
      <c r="F32" s="3">
        <v>67</v>
      </c>
      <c r="G32" s="3">
        <v>188</v>
      </c>
      <c r="H32" s="3">
        <v>415</v>
      </c>
      <c r="I32" s="3">
        <v>191</v>
      </c>
      <c r="J32" s="3">
        <v>192</v>
      </c>
      <c r="K32" s="3">
        <v>2.88</v>
      </c>
      <c r="L32" s="3">
        <v>1.87</v>
      </c>
      <c r="M32" s="24">
        <v>2.95</v>
      </c>
      <c r="N32" s="24">
        <v>1.54</v>
      </c>
      <c r="O32" s="3">
        <v>6.73</v>
      </c>
      <c r="P32" s="3">
        <v>3.88</v>
      </c>
      <c r="Q32" s="24">
        <v>5.32</v>
      </c>
      <c r="R32" s="24">
        <v>4.32</v>
      </c>
      <c r="S32" s="26">
        <v>0.37</v>
      </c>
      <c r="T32" s="26">
        <v>0.23</v>
      </c>
      <c r="U32" s="3">
        <v>6.1</v>
      </c>
      <c r="V32" s="26">
        <v>0.49</v>
      </c>
      <c r="W32" s="27">
        <v>0.3</v>
      </c>
      <c r="X32" s="3">
        <v>5.9</v>
      </c>
      <c r="Y32" s="26">
        <v>0.35</v>
      </c>
      <c r="Z32" s="27">
        <v>0.24</v>
      </c>
      <c r="AA32" s="3">
        <v>7.1</v>
      </c>
      <c r="AB32" s="27">
        <v>0.43</v>
      </c>
      <c r="AC32" s="26">
        <v>0.28999999999999998</v>
      </c>
      <c r="AD32" s="3">
        <v>6.9</v>
      </c>
    </row>
    <row r="33" spans="1:30" x14ac:dyDescent="0.25">
      <c r="A33" s="3"/>
      <c r="B33" s="31"/>
      <c r="C33" s="3">
        <v>83</v>
      </c>
      <c r="D33" s="3">
        <v>81</v>
      </c>
      <c r="E33" s="3">
        <v>58</v>
      </c>
      <c r="F33" s="3">
        <v>66</v>
      </c>
      <c r="G33" s="3">
        <v>149</v>
      </c>
      <c r="H33" s="3">
        <v>388</v>
      </c>
      <c r="I33" s="3">
        <v>344</v>
      </c>
      <c r="J33" s="3">
        <v>256</v>
      </c>
      <c r="K33" s="3">
        <v>1.87</v>
      </c>
      <c r="L33" s="3">
        <v>1.65</v>
      </c>
      <c r="M33" s="24">
        <v>2.88</v>
      </c>
      <c r="N33" s="24">
        <v>1.48</v>
      </c>
      <c r="O33" s="3">
        <v>2.81</v>
      </c>
      <c r="P33" s="3">
        <v>2.97</v>
      </c>
      <c r="Q33" s="24">
        <v>4.91</v>
      </c>
      <c r="R33" s="24">
        <v>4.5599999999999996</v>
      </c>
      <c r="S33" s="26">
        <v>0.38</v>
      </c>
      <c r="T33" s="26">
        <v>0.19</v>
      </c>
      <c r="U33" s="3">
        <v>4.8</v>
      </c>
      <c r="V33" s="26">
        <v>0.43</v>
      </c>
      <c r="W33" s="27">
        <v>0.27</v>
      </c>
      <c r="X33" s="3">
        <v>6.1</v>
      </c>
      <c r="Y33" s="26">
        <v>0.27</v>
      </c>
      <c r="Z33" s="27">
        <v>0.21</v>
      </c>
      <c r="AA33" s="3">
        <v>8.3000000000000007</v>
      </c>
      <c r="AB33" s="27">
        <v>0.44</v>
      </c>
      <c r="AC33" s="27">
        <v>0.33</v>
      </c>
      <c r="AD33" s="3">
        <v>6.8</v>
      </c>
    </row>
    <row r="34" spans="1:30" x14ac:dyDescent="0.25">
      <c r="A34" s="3"/>
      <c r="B34" s="31"/>
      <c r="C34" s="3">
        <v>78</v>
      </c>
      <c r="D34" s="3">
        <v>71</v>
      </c>
      <c r="E34" s="3">
        <v>67</v>
      </c>
      <c r="F34" s="3">
        <v>81</v>
      </c>
      <c r="G34" s="3">
        <v>155</v>
      </c>
      <c r="H34" s="3">
        <v>563</v>
      </c>
      <c r="I34" s="3">
        <v>277</v>
      </c>
      <c r="J34" s="3">
        <v>313</v>
      </c>
      <c r="K34" s="3">
        <v>3.32</v>
      </c>
      <c r="L34" s="3">
        <v>1.47</v>
      </c>
      <c r="M34" s="3">
        <v>1.76</v>
      </c>
      <c r="N34" s="24">
        <v>1.65</v>
      </c>
      <c r="O34" s="3">
        <v>2.75</v>
      </c>
      <c r="P34" s="3">
        <v>2.88</v>
      </c>
      <c r="Q34" s="3">
        <v>6.55</v>
      </c>
      <c r="R34" s="3">
        <v>4.1100000000000003</v>
      </c>
      <c r="S34" s="26">
        <v>0.28999999999999998</v>
      </c>
      <c r="T34" s="26">
        <v>0.28000000000000003</v>
      </c>
      <c r="U34" s="3">
        <v>4.5</v>
      </c>
      <c r="V34" s="26">
        <v>0.38</v>
      </c>
      <c r="W34" s="27">
        <v>0.28999999999999998</v>
      </c>
      <c r="X34" s="3">
        <v>6.5</v>
      </c>
      <c r="Y34" s="26">
        <v>0.22</v>
      </c>
      <c r="Z34" s="27">
        <v>0.27</v>
      </c>
      <c r="AA34" s="3">
        <v>8.5</v>
      </c>
      <c r="AB34" s="27">
        <v>0.41</v>
      </c>
      <c r="AC34" s="27">
        <v>0.31</v>
      </c>
      <c r="AD34" s="3">
        <v>5.9</v>
      </c>
    </row>
    <row r="35" spans="1:30" ht="27.75" customHeight="1" x14ac:dyDescent="0.25">
      <c r="B35" s="36" t="s">
        <v>39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8"/>
    </row>
    <row r="36" spans="1:30" ht="16.5" customHeight="1" x14ac:dyDescent="0.25">
      <c r="A36" s="3"/>
      <c r="B36" s="32" t="s">
        <v>0</v>
      </c>
      <c r="C36" s="32" t="s">
        <v>32</v>
      </c>
      <c r="D36" s="32"/>
      <c r="E36" s="32"/>
      <c r="F36" s="32"/>
      <c r="G36" s="32"/>
      <c r="H36" s="32"/>
      <c r="I36" s="32"/>
      <c r="J36" s="32"/>
      <c r="K36" s="32" t="s">
        <v>8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"/>
      <c r="AC36" s="3"/>
      <c r="AD36" s="3"/>
    </row>
    <row r="37" spans="1:30" ht="39" customHeight="1" x14ac:dyDescent="0.25">
      <c r="A37" s="3"/>
      <c r="B37" s="32"/>
      <c r="C37" s="39" t="s">
        <v>26</v>
      </c>
      <c r="D37" s="39"/>
      <c r="E37" s="39"/>
      <c r="F37" s="39"/>
      <c r="G37" s="39" t="s">
        <v>27</v>
      </c>
      <c r="H37" s="39"/>
      <c r="I37" s="39"/>
      <c r="J37" s="39"/>
      <c r="K37" s="39" t="s">
        <v>21</v>
      </c>
      <c r="L37" s="39"/>
      <c r="M37" s="39"/>
      <c r="N37" s="39"/>
      <c r="O37" s="39" t="s">
        <v>22</v>
      </c>
      <c r="P37" s="39"/>
      <c r="Q37" s="39"/>
      <c r="R37" s="39"/>
      <c r="S37" s="39" t="s">
        <v>24</v>
      </c>
      <c r="T37" s="39"/>
      <c r="U37" s="39"/>
      <c r="V37" s="39"/>
      <c r="W37" s="39" t="s">
        <v>25</v>
      </c>
      <c r="X37" s="39"/>
      <c r="Y37" s="39"/>
      <c r="Z37" s="39"/>
      <c r="AA37" s="39" t="s">
        <v>23</v>
      </c>
      <c r="AB37" s="39"/>
      <c r="AC37" s="39"/>
      <c r="AD37" s="39"/>
    </row>
    <row r="38" spans="1:30" ht="33" x14ac:dyDescent="0.25">
      <c r="A38" s="3"/>
      <c r="B38" s="32"/>
      <c r="C38" s="6" t="s">
        <v>7</v>
      </c>
      <c r="D38" s="6" t="s">
        <v>2</v>
      </c>
      <c r="E38" s="6" t="s">
        <v>3</v>
      </c>
      <c r="F38" s="3" t="s">
        <v>4</v>
      </c>
      <c r="G38" s="6" t="s">
        <v>7</v>
      </c>
      <c r="H38" s="6" t="s">
        <v>2</v>
      </c>
      <c r="I38" s="6" t="s">
        <v>3</v>
      </c>
      <c r="J38" s="3" t="s">
        <v>4</v>
      </c>
      <c r="K38" s="6" t="s">
        <v>7</v>
      </c>
      <c r="L38" s="6" t="s">
        <v>2</v>
      </c>
      <c r="M38" s="6" t="s">
        <v>3</v>
      </c>
      <c r="N38" s="3" t="s">
        <v>4</v>
      </c>
      <c r="O38" s="6" t="s">
        <v>7</v>
      </c>
      <c r="P38" s="6" t="s">
        <v>2</v>
      </c>
      <c r="Q38" s="6" t="s">
        <v>3</v>
      </c>
      <c r="R38" s="3" t="s">
        <v>4</v>
      </c>
      <c r="S38" s="6" t="s">
        <v>7</v>
      </c>
      <c r="T38" s="6" t="s">
        <v>2</v>
      </c>
      <c r="U38" s="6" t="s">
        <v>3</v>
      </c>
      <c r="V38" s="3" t="s">
        <v>4</v>
      </c>
      <c r="W38" s="6" t="s">
        <v>7</v>
      </c>
      <c r="X38" s="6" t="s">
        <v>2</v>
      </c>
      <c r="Y38" s="6" t="s">
        <v>3</v>
      </c>
      <c r="Z38" s="3" t="s">
        <v>4</v>
      </c>
      <c r="AA38" s="6" t="s">
        <v>7</v>
      </c>
      <c r="AB38" s="6" t="s">
        <v>2</v>
      </c>
      <c r="AC38" s="6" t="s">
        <v>3</v>
      </c>
      <c r="AD38" s="3" t="s">
        <v>4</v>
      </c>
    </row>
    <row r="39" spans="1:30" x14ac:dyDescent="0.25">
      <c r="A39" s="3"/>
      <c r="B39" s="33" t="s">
        <v>9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x14ac:dyDescent="0.25">
      <c r="A40" s="3"/>
      <c r="B40" s="3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x14ac:dyDescent="0.25">
      <c r="A41" s="3"/>
      <c r="B41" s="3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x14ac:dyDescent="0.25">
      <c r="A42" s="3"/>
      <c r="B42" s="3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x14ac:dyDescent="0.25">
      <c r="A43" s="3"/>
      <c r="B43" s="3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x14ac:dyDescent="0.25">
      <c r="A44" s="3"/>
      <c r="B44" s="3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x14ac:dyDescent="0.25">
      <c r="A45" s="3"/>
      <c r="B45" s="3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x14ac:dyDescent="0.25">
      <c r="A46" s="3"/>
      <c r="B46" s="3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x14ac:dyDescent="0.25">
      <c r="A47" s="3"/>
      <c r="B47" s="3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x14ac:dyDescent="0.25">
      <c r="A48" s="3"/>
      <c r="B48" s="3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3"/>
      <c r="B49" s="3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x14ac:dyDescent="0.25">
      <c r="A50" s="3"/>
      <c r="B50" s="3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x14ac:dyDescent="0.25">
      <c r="A51" s="3"/>
      <c r="B51" s="3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x14ac:dyDescent="0.25">
      <c r="A52" s="3"/>
      <c r="B52" s="3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x14ac:dyDescent="0.25">
      <c r="A53" s="3"/>
      <c r="B53" s="3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x14ac:dyDescent="0.25">
      <c r="A54" s="3"/>
      <c r="B54" s="3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x14ac:dyDescent="0.25">
      <c r="A55" s="3"/>
      <c r="B55" s="3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3"/>
      <c r="B56" s="3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3"/>
      <c r="B57" s="3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3"/>
      <c r="B58" s="3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3"/>
      <c r="B59" s="3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x14ac:dyDescent="0.25">
      <c r="A60" s="3"/>
      <c r="B60" s="3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x14ac:dyDescent="0.25">
      <c r="A61" s="3"/>
      <c r="B61" s="3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x14ac:dyDescent="0.25">
      <c r="A62" s="3"/>
      <c r="B62" s="3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x14ac:dyDescent="0.25">
      <c r="A63" s="3"/>
      <c r="B63" s="3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x14ac:dyDescent="0.25">
      <c r="A64" s="3"/>
      <c r="B64" s="3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x14ac:dyDescent="0.25">
      <c r="A65" s="3"/>
      <c r="B65" s="3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x14ac:dyDescent="0.25">
      <c r="A66" s="3"/>
      <c r="B66" s="3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x14ac:dyDescent="0.25">
      <c r="A67" s="3"/>
      <c r="B67" s="3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x14ac:dyDescent="0.25">
      <c r="A68" s="3"/>
      <c r="B68" s="3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x14ac:dyDescent="0.25">
      <c r="A69" s="3"/>
      <c r="B69" s="3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x14ac:dyDescent="0.25">
      <c r="A70" s="3"/>
      <c r="B70" s="3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x14ac:dyDescent="0.25">
      <c r="A71" s="3"/>
      <c r="B71" s="3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s="2" customFormat="1" ht="25.5" x14ac:dyDescent="0.25">
      <c r="A72" s="3"/>
      <c r="B72" s="36" t="s">
        <v>40</v>
      </c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8"/>
    </row>
    <row r="73" spans="1:30" x14ac:dyDescent="0.25">
      <c r="A73" s="3"/>
      <c r="B73" s="41" t="s">
        <v>0</v>
      </c>
      <c r="C73" s="32" t="s">
        <v>36</v>
      </c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 t="s">
        <v>37</v>
      </c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</row>
    <row r="74" spans="1:30" ht="49.5" customHeight="1" x14ac:dyDescent="0.25">
      <c r="A74" s="3"/>
      <c r="B74" s="42"/>
      <c r="C74" s="39" t="s">
        <v>31</v>
      </c>
      <c r="D74" s="39"/>
      <c r="E74" s="39"/>
      <c r="F74" s="39"/>
      <c r="G74" s="39" t="s">
        <v>28</v>
      </c>
      <c r="H74" s="39"/>
      <c r="I74" s="39"/>
      <c r="J74" s="39"/>
      <c r="K74" s="39" t="s">
        <v>30</v>
      </c>
      <c r="L74" s="39"/>
      <c r="M74" s="39"/>
      <c r="N74" s="39"/>
      <c r="O74" s="39" t="s">
        <v>29</v>
      </c>
      <c r="P74" s="39"/>
      <c r="Q74" s="39"/>
      <c r="R74" s="39"/>
      <c r="S74" s="39" t="s">
        <v>33</v>
      </c>
      <c r="T74" s="39"/>
      <c r="U74" s="39"/>
      <c r="V74" s="39"/>
      <c r="W74" s="39" t="s">
        <v>34</v>
      </c>
      <c r="X74" s="39"/>
      <c r="Y74" s="39"/>
      <c r="Z74" s="39"/>
      <c r="AA74" s="39" t="s">
        <v>35</v>
      </c>
      <c r="AB74" s="39"/>
      <c r="AC74" s="39"/>
      <c r="AD74" s="39"/>
    </row>
    <row r="75" spans="1:30" ht="33" x14ac:dyDescent="0.25">
      <c r="A75" s="3"/>
      <c r="B75" s="43"/>
      <c r="C75" s="6" t="s">
        <v>7</v>
      </c>
      <c r="D75" s="6" t="s">
        <v>2</v>
      </c>
      <c r="E75" s="6" t="s">
        <v>3</v>
      </c>
      <c r="F75" s="3" t="s">
        <v>4</v>
      </c>
      <c r="G75" s="6" t="s">
        <v>7</v>
      </c>
      <c r="H75" s="6" t="s">
        <v>2</v>
      </c>
      <c r="I75" s="6" t="s">
        <v>3</v>
      </c>
      <c r="J75" s="3" t="s">
        <v>4</v>
      </c>
      <c r="K75" s="6" t="s">
        <v>7</v>
      </c>
      <c r="L75" s="6" t="s">
        <v>2</v>
      </c>
      <c r="M75" s="6" t="s">
        <v>3</v>
      </c>
      <c r="N75" s="3" t="s">
        <v>4</v>
      </c>
      <c r="O75" s="6" t="s">
        <v>7</v>
      </c>
      <c r="P75" s="6" t="s">
        <v>2</v>
      </c>
      <c r="Q75" s="6" t="s">
        <v>3</v>
      </c>
      <c r="R75" s="3" t="s">
        <v>4</v>
      </c>
      <c r="S75" s="6" t="s">
        <v>7</v>
      </c>
      <c r="T75" s="6" t="s">
        <v>2</v>
      </c>
      <c r="U75" s="6" t="s">
        <v>3</v>
      </c>
      <c r="V75" s="3" t="s">
        <v>4</v>
      </c>
      <c r="W75" s="6"/>
      <c r="X75" s="6"/>
      <c r="Y75" s="6" t="s">
        <v>2</v>
      </c>
      <c r="Z75" s="6" t="s">
        <v>3</v>
      </c>
      <c r="AA75" s="3" t="s">
        <v>4</v>
      </c>
      <c r="AB75" s="3"/>
      <c r="AC75" s="3"/>
      <c r="AD75" s="3"/>
    </row>
    <row r="76" spans="1:30" ht="75.75" customHeight="1" x14ac:dyDescent="0.25">
      <c r="A76" s="3"/>
      <c r="B76" s="40" t="s">
        <v>38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x14ac:dyDescent="0.25">
      <c r="A77" s="3"/>
      <c r="B77" s="40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x14ac:dyDescent="0.25">
      <c r="A78" s="3"/>
      <c r="B78" s="40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x14ac:dyDescent="0.25">
      <c r="A79" s="3"/>
      <c r="B79" s="40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x14ac:dyDescent="0.25">
      <c r="A80" s="3"/>
      <c r="B80" s="40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x14ac:dyDescent="0.25">
      <c r="A81" s="3"/>
      <c r="B81" s="40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x14ac:dyDescent="0.25">
      <c r="A82" s="3"/>
      <c r="B82" s="40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x14ac:dyDescent="0.25">
      <c r="A83" s="3"/>
      <c r="B83" s="40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x14ac:dyDescent="0.25">
      <c r="A84" s="3"/>
      <c r="B84" s="40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x14ac:dyDescent="0.25">
      <c r="A85" s="3"/>
      <c r="B85" s="40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x14ac:dyDescent="0.25">
      <c r="A86" s="3"/>
      <c r="B86" s="40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x14ac:dyDescent="0.25">
      <c r="A87" s="3"/>
      <c r="B87" s="40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x14ac:dyDescent="0.25">
      <c r="A88" s="3"/>
      <c r="B88" s="40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25">
      <c r="A89" s="3"/>
      <c r="B89" s="40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25">
      <c r="A90" s="3"/>
      <c r="B90" s="40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25">
      <c r="A91" s="3"/>
      <c r="B91" s="40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x14ac:dyDescent="0.25">
      <c r="A92" s="3"/>
      <c r="B92" s="40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25">
      <c r="A93" s="3"/>
      <c r="B93" s="40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25">
      <c r="A94" s="3"/>
      <c r="B94" s="40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25">
      <c r="A95" s="3"/>
      <c r="B95" s="40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25">
      <c r="A96" s="3"/>
      <c r="B96" s="40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x14ac:dyDescent="0.25">
      <c r="A97" s="3"/>
      <c r="B97" s="40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x14ac:dyDescent="0.25">
      <c r="A98" s="3"/>
      <c r="B98" s="40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x14ac:dyDescent="0.25">
      <c r="A99" s="3"/>
      <c r="B99" s="40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x14ac:dyDescent="0.25">
      <c r="A100" s="3"/>
      <c r="B100" s="40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x14ac:dyDescent="0.25">
      <c r="A101" s="3"/>
      <c r="B101" s="40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x14ac:dyDescent="0.25">
      <c r="A102" s="3"/>
      <c r="B102" s="40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x14ac:dyDescent="0.25">
      <c r="A103" s="3"/>
      <c r="B103" s="40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x14ac:dyDescent="0.25">
      <c r="A104" s="3"/>
      <c r="B104" s="40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x14ac:dyDescent="0.25">
      <c r="A105" s="3"/>
      <c r="B105" s="40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x14ac:dyDescent="0.25">
      <c r="A106" s="3"/>
      <c r="B106" s="40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</sheetData>
  <mergeCells count="41">
    <mergeCell ref="K37:N37"/>
    <mergeCell ref="O37:R37"/>
    <mergeCell ref="C36:J36"/>
    <mergeCell ref="K36:AA36"/>
    <mergeCell ref="L3:R3"/>
    <mergeCell ref="Y3:AA3"/>
    <mergeCell ref="V5:X5"/>
    <mergeCell ref="AA37:AD37"/>
    <mergeCell ref="S37:V37"/>
    <mergeCell ref="B76:B106"/>
    <mergeCell ref="B36:B38"/>
    <mergeCell ref="B73:B75"/>
    <mergeCell ref="B72:AD72"/>
    <mergeCell ref="W37:Z37"/>
    <mergeCell ref="S74:V74"/>
    <mergeCell ref="W74:Z74"/>
    <mergeCell ref="AA74:AD74"/>
    <mergeCell ref="C73:R73"/>
    <mergeCell ref="S73:AD73"/>
    <mergeCell ref="C74:F74"/>
    <mergeCell ref="G74:J74"/>
    <mergeCell ref="K74:N74"/>
    <mergeCell ref="O74:R74"/>
    <mergeCell ref="C37:F37"/>
    <mergeCell ref="G37:J37"/>
    <mergeCell ref="B5:B34"/>
    <mergeCell ref="B3:B4"/>
    <mergeCell ref="C3:J3"/>
    <mergeCell ref="B39:B71"/>
    <mergeCell ref="B2:AD2"/>
    <mergeCell ref="B35:AD35"/>
    <mergeCell ref="G4:J4"/>
    <mergeCell ref="K4:N4"/>
    <mergeCell ref="O4:R4"/>
    <mergeCell ref="C4:F4"/>
    <mergeCell ref="Y5:AA5"/>
    <mergeCell ref="AB5:AD5"/>
    <mergeCell ref="S3:U3"/>
    <mergeCell ref="V3:X3"/>
    <mergeCell ref="AB3:AD3"/>
    <mergeCell ref="S5:U5"/>
  </mergeCells>
  <pageMargins left="0.7" right="0.7" top="0.75" bottom="0.75" header="0.3" footer="0.3"/>
  <pageSetup paperSize="9" scale="47" fitToWidth="3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11" sqref="Q11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4"/>
  <sheetViews>
    <sheetView workbookViewId="0">
      <selection activeCell="A13" sqref="A13:AD13"/>
    </sheetView>
  </sheetViews>
  <sheetFormatPr defaultRowHeight="15" x14ac:dyDescent="0.25"/>
  <cols>
    <col min="1" max="5" width="28.140625" customWidth="1"/>
    <col min="6" max="11" width="21.28515625" customWidth="1"/>
    <col min="12" max="13" width="20.28515625" customWidth="1"/>
    <col min="14" max="14" width="14.7109375" customWidth="1"/>
    <col min="15" max="15" width="26.85546875" customWidth="1"/>
    <col min="16" max="17" width="14.7109375" customWidth="1"/>
    <col min="18" max="18" width="17.28515625" customWidth="1"/>
    <col min="19" max="19" width="30.140625" customWidth="1"/>
    <col min="20" max="20" width="49.7109375" customWidth="1"/>
    <col min="21" max="21" width="37.7109375" customWidth="1"/>
    <col min="22" max="22" width="50.5703125" customWidth="1"/>
    <col min="23" max="23" width="31.5703125" customWidth="1"/>
    <col min="24" max="24" width="34.5703125" customWidth="1"/>
    <col min="25" max="25" width="27.7109375" customWidth="1"/>
    <col min="26" max="26" width="32" customWidth="1"/>
    <col min="27" max="27" width="32.7109375" customWidth="1"/>
    <col min="28" max="28" width="30.5703125" customWidth="1"/>
    <col min="29" max="29" width="35.28515625" customWidth="1"/>
    <col min="30" max="30" width="28.140625" customWidth="1"/>
  </cols>
  <sheetData>
    <row r="1" spans="1:30" ht="25.5" x14ac:dyDescent="0.25">
      <c r="A1" s="36" t="s">
        <v>20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8"/>
    </row>
    <row r="2" spans="1:30" x14ac:dyDescent="0.25">
      <c r="A2" s="32" t="s">
        <v>0</v>
      </c>
      <c r="B2" s="4"/>
      <c r="C2" s="32" t="s">
        <v>5</v>
      </c>
      <c r="D2" s="32"/>
      <c r="E2" s="32"/>
      <c r="F2" s="32"/>
      <c r="G2" s="32"/>
      <c r="H2" s="32"/>
      <c r="I2" s="32"/>
      <c r="J2" s="32"/>
      <c r="K2" s="4"/>
      <c r="L2" s="32" t="s">
        <v>6</v>
      </c>
      <c r="M2" s="32"/>
      <c r="N2" s="32"/>
      <c r="O2" s="32"/>
      <c r="P2" s="32"/>
      <c r="Q2" s="32"/>
      <c r="R2" s="32"/>
      <c r="S2" s="32" t="s">
        <v>17</v>
      </c>
      <c r="T2" s="32"/>
      <c r="U2" s="32"/>
      <c r="V2" s="32" t="s">
        <v>16</v>
      </c>
      <c r="W2" s="32"/>
      <c r="X2" s="32"/>
      <c r="Y2" s="32" t="s">
        <v>18</v>
      </c>
      <c r="Z2" s="32"/>
      <c r="AA2" s="32"/>
      <c r="AB2" s="32" t="s">
        <v>19</v>
      </c>
      <c r="AC2" s="32"/>
      <c r="AD2" s="32"/>
    </row>
    <row r="3" spans="1:30" ht="61.5" x14ac:dyDescent="0.25">
      <c r="A3" s="32"/>
      <c r="B3" s="4"/>
      <c r="C3" s="39" t="s">
        <v>62</v>
      </c>
      <c r="D3" s="39"/>
      <c r="E3" s="39"/>
      <c r="F3" s="39"/>
      <c r="G3" s="39" t="s">
        <v>10</v>
      </c>
      <c r="H3" s="39"/>
      <c r="I3" s="39"/>
      <c r="J3" s="39"/>
      <c r="K3" s="39" t="s">
        <v>11</v>
      </c>
      <c r="L3" s="39"/>
      <c r="M3" s="39"/>
      <c r="N3" s="39"/>
      <c r="O3" s="39" t="s">
        <v>12</v>
      </c>
      <c r="P3" s="39"/>
      <c r="Q3" s="39"/>
      <c r="R3" s="39"/>
      <c r="S3" s="6" t="s">
        <v>13</v>
      </c>
      <c r="T3" s="6" t="s">
        <v>14</v>
      </c>
      <c r="U3" s="6" t="s">
        <v>15</v>
      </c>
      <c r="V3" s="6" t="s">
        <v>13</v>
      </c>
      <c r="W3" s="6" t="s">
        <v>14</v>
      </c>
      <c r="X3" s="6" t="s">
        <v>15</v>
      </c>
      <c r="Y3" s="6" t="s">
        <v>13</v>
      </c>
      <c r="Z3" s="6" t="s">
        <v>14</v>
      </c>
      <c r="AA3" s="6" t="s">
        <v>15</v>
      </c>
      <c r="AB3" s="6" t="s">
        <v>13</v>
      </c>
      <c r="AC3" s="6" t="s">
        <v>14</v>
      </c>
      <c r="AD3" s="6" t="s">
        <v>15</v>
      </c>
    </row>
    <row r="4" spans="1:30" ht="33" x14ac:dyDescent="0.25">
      <c r="A4" s="31" t="s">
        <v>1</v>
      </c>
      <c r="B4" s="7"/>
      <c r="C4" s="6" t="s">
        <v>7</v>
      </c>
      <c r="D4" s="6" t="s">
        <v>2</v>
      </c>
      <c r="E4" s="6" t="s">
        <v>3</v>
      </c>
      <c r="F4" s="5" t="s">
        <v>4</v>
      </c>
      <c r="G4" s="6" t="s">
        <v>7</v>
      </c>
      <c r="H4" s="6" t="s">
        <v>2</v>
      </c>
      <c r="I4" s="6" t="s">
        <v>3</v>
      </c>
      <c r="J4" s="5" t="s">
        <v>4</v>
      </c>
      <c r="K4" s="6" t="s">
        <v>7</v>
      </c>
      <c r="L4" s="6" t="s">
        <v>2</v>
      </c>
      <c r="M4" s="6" t="s">
        <v>3</v>
      </c>
      <c r="N4" s="5" t="s">
        <v>4</v>
      </c>
      <c r="O4" s="6" t="s">
        <v>7</v>
      </c>
      <c r="P4" s="6" t="s">
        <v>2</v>
      </c>
      <c r="Q4" s="6" t="s">
        <v>3</v>
      </c>
      <c r="R4" s="5" t="s">
        <v>4</v>
      </c>
      <c r="S4" s="39" t="s">
        <v>7</v>
      </c>
      <c r="T4" s="39"/>
      <c r="U4" s="39"/>
      <c r="V4" s="39" t="s">
        <v>2</v>
      </c>
      <c r="W4" s="39"/>
      <c r="X4" s="39"/>
      <c r="Y4" s="39" t="s">
        <v>3</v>
      </c>
      <c r="Z4" s="39"/>
      <c r="AA4" s="39"/>
      <c r="AB4" s="39" t="s">
        <v>4</v>
      </c>
      <c r="AC4" s="39"/>
      <c r="AD4" s="39"/>
    </row>
    <row r="5" spans="1:30" ht="16.5" x14ac:dyDescent="0.25">
      <c r="A5" s="31"/>
      <c r="B5" s="20" t="s">
        <v>63</v>
      </c>
      <c r="C5" s="5">
        <f>MEDIAN('CLINICAL TRIALS MATRIX'!C6:C34)</f>
        <v>43</v>
      </c>
      <c r="D5" s="5">
        <f>MEDIAN('CLINICAL TRIALS MATRIX'!D6:D34)</f>
        <v>81</v>
      </c>
      <c r="E5" s="5">
        <f>MEDIAN('CLINICAL TRIALS MATRIX'!E6:E34)</f>
        <v>44</v>
      </c>
      <c r="F5" s="5">
        <f>MEDIAN('CLINICAL TRIALS MATRIX'!F6:F34)</f>
        <v>77</v>
      </c>
      <c r="G5" s="19">
        <f>MEDIAN('CLINICAL TRIALS MATRIX'!G6:G34)</f>
        <v>483</v>
      </c>
      <c r="H5" s="5">
        <f>MEDIAN('CLINICAL TRIALS MATRIX'!H6:H34)</f>
        <v>395</v>
      </c>
      <c r="I5" s="5">
        <f>MEDIAN('CLINICAL TRIALS MATRIX'!I6:I34)</f>
        <v>677</v>
      </c>
      <c r="J5" s="5">
        <f>MEDIAN('CLINICAL TRIALS MATRIX'!J6:J34)</f>
        <v>288</v>
      </c>
      <c r="K5" s="5">
        <f>MEDIAN('CLINICAL TRIALS MATRIX'!K6:K34)</f>
        <v>2.15</v>
      </c>
      <c r="L5" s="5">
        <f>MEDIAN('CLINICAL TRIALS MATRIX'!L6:L34)</f>
        <v>1.73</v>
      </c>
      <c r="M5" s="5">
        <f>MEDIAN('CLINICAL TRIALS MATRIX'!M6:M34)</f>
        <v>3.23</v>
      </c>
      <c r="N5" s="5">
        <f>MEDIAN('CLINICAL TRIALS MATRIX'!N6:N34)</f>
        <v>1.63</v>
      </c>
      <c r="O5" s="5">
        <f>MEDIAN('CLINICAL TRIALS MATRIX'!O6:O34)</f>
        <v>2.95</v>
      </c>
      <c r="P5" s="5">
        <f>MEDIAN('CLINICAL TRIALS MATRIX'!P6:P34)</f>
        <v>2.92</v>
      </c>
      <c r="Q5" s="5">
        <f>MEDIAN('CLINICAL TRIALS MATRIX'!Q6:Q34)</f>
        <v>5.99</v>
      </c>
      <c r="R5" s="5">
        <f>MEDIAN('CLINICAL TRIALS MATRIX'!R6:R34)</f>
        <v>2.92</v>
      </c>
      <c r="S5" s="5">
        <f>MEDIAN('CLINICAL TRIALS MATRIX'!S6:S34)</f>
        <v>0.35</v>
      </c>
      <c r="T5" s="5">
        <f>MEDIAN('CLINICAL TRIALS MATRIX'!T6:T34)</f>
        <v>0.27</v>
      </c>
      <c r="U5" s="5">
        <f>MEDIAN('CLINICAL TRIALS MATRIX'!U6:U34)</f>
        <v>5.8</v>
      </c>
      <c r="V5" s="5">
        <f>MEDIAN('CLINICAL TRIALS MATRIX'!V6:V34)</f>
        <v>0.43</v>
      </c>
      <c r="W5" s="5">
        <f>MEDIAN('CLINICAL TRIALS MATRIX'!W6:W34)</f>
        <v>0.28999999999999998</v>
      </c>
      <c r="X5" s="5">
        <f>MEDIAN('CLINICAL TRIALS MATRIX'!X6:X34)</f>
        <v>5.8</v>
      </c>
      <c r="Y5" s="5">
        <f>MEDIAN('CLINICAL TRIALS MATRIX'!Y6:Y34)</f>
        <v>0.28999999999999998</v>
      </c>
      <c r="Z5" s="5">
        <f>MEDIAN('CLINICAL TRIALS MATRIX'!Z6:Z34)</f>
        <v>0.24</v>
      </c>
      <c r="AA5" s="5">
        <f>MEDIAN('CLINICAL TRIALS MATRIX'!AA6:AA34)</f>
        <v>7.3</v>
      </c>
      <c r="AB5" s="5">
        <f>MEDIAN('CLINICAL TRIALS MATRIX'!AB6:AB34)</f>
        <v>0.45</v>
      </c>
      <c r="AC5" s="5">
        <f>MEDIAN('CLINICAL TRIALS MATRIX'!AC6:AC34)</f>
        <v>0.28999999999999998</v>
      </c>
      <c r="AD5" s="5">
        <f>MEDIAN('CLINICAL TRIALS MATRIX'!AD6:AD34)</f>
        <v>5.9</v>
      </c>
    </row>
    <row r="6" spans="1:30" ht="16.5" x14ac:dyDescent="0.25">
      <c r="A6" s="31"/>
      <c r="B6" s="20" t="s">
        <v>64</v>
      </c>
      <c r="C6" s="21">
        <f>_xlfn.STDEV.P('CLINICAL TRIALS MATRIX'!C6:C34)</f>
        <v>17.989625759264221</v>
      </c>
      <c r="D6" s="21">
        <f>_xlfn.STDEV.P('CLINICAL TRIALS MATRIX'!D6:D34)</f>
        <v>6.3442653424048618</v>
      </c>
      <c r="E6" s="21">
        <f>_xlfn.STDEV.P('CLINICAL TRIALS MATRIX'!E6:E34)</f>
        <v>12.947897051256646</v>
      </c>
      <c r="F6" s="21">
        <f>_xlfn.STDEV.P('CLINICAL TRIALS MATRIX'!F6:F34)</f>
        <v>8.0788327525992809</v>
      </c>
      <c r="G6" s="21">
        <f>_xlfn.STDEV.P('CLINICAL TRIALS MATRIX'!G6:G34)</f>
        <v>288.16953161919571</v>
      </c>
      <c r="H6" s="21">
        <f>_xlfn.STDEV.P('CLINICAL TRIALS MATRIX'!H6:H34)</f>
        <v>131.78170794668742</v>
      </c>
      <c r="I6" s="21">
        <f>_xlfn.STDEV.P('CLINICAL TRIALS MATRIX'!I6:I34)</f>
        <v>241.27861939256238</v>
      </c>
      <c r="J6" s="21">
        <f>_xlfn.STDEV.P('CLINICAL TRIALS MATRIX'!J6:J34)</f>
        <v>134.32036171756749</v>
      </c>
      <c r="K6" s="21">
        <f>_xlfn.STDEV.P('CLINICAL TRIALS MATRIX'!K6:K34)</f>
        <v>1.2639486661560939</v>
      </c>
      <c r="L6" s="21">
        <f>_xlfn.STDEV.P('CLINICAL TRIALS MATRIX'!L6:L34)</f>
        <v>0.77873613267151176</v>
      </c>
      <c r="M6" s="21">
        <f>_xlfn.STDEV.P('CLINICAL TRIALS MATRIX'!M6:M34)</f>
        <v>0.89969541681837861</v>
      </c>
      <c r="N6" s="21">
        <f>_xlfn.STDEV.P('CLINICAL TRIALS MATRIX'!N6:N34)</f>
        <v>0.49201640489650134</v>
      </c>
      <c r="O6" s="21">
        <f>_xlfn.STDEV.P('CLINICAL TRIALS MATRIX'!O6:O34)</f>
        <v>1.9027537463536335</v>
      </c>
      <c r="P6" s="21">
        <f>_xlfn.STDEV.P('CLINICAL TRIALS MATRIX'!P6:P34)</f>
        <v>0.91092471081602766</v>
      </c>
      <c r="Q6" s="21">
        <f>_xlfn.STDEV.P('CLINICAL TRIALS MATRIX'!Q6:Q34)</f>
        <v>1.0483219136890041</v>
      </c>
      <c r="R6" s="21">
        <f>_xlfn.STDEV.P('CLINICAL TRIALS MATRIX'!R6:R34)</f>
        <v>0.75612489138198213</v>
      </c>
      <c r="S6" s="21">
        <f>_xlfn.STDEV.P('CLINICAL TRIALS MATRIX'!S6:S34)</f>
        <v>8.9376223871782928E-2</v>
      </c>
      <c r="T6" s="21">
        <f>_xlfn.STDEV.P('CLINICAL TRIALS MATRIX'!T6:T34)</f>
        <v>5.5415413147144758E-2</v>
      </c>
      <c r="U6" s="21">
        <f>_xlfn.STDEV.P('CLINICAL TRIALS MATRIX'!U6:U34)</f>
        <v>1.1071919253552784</v>
      </c>
      <c r="V6" s="21">
        <f>_xlfn.STDEV.P('CLINICAL TRIALS MATRIX'!V6:V34)</f>
        <v>8.7439464366247707E-2</v>
      </c>
      <c r="W6" s="21">
        <f>_xlfn.STDEV.P('CLINICAL TRIALS MATRIX'!W6:W34)</f>
        <v>3.102681897710928E-2</v>
      </c>
      <c r="X6" s="21">
        <f>_xlfn.STDEV.P('CLINICAL TRIALS MATRIX'!X6:X34)</f>
        <v>0.98660469430768849</v>
      </c>
      <c r="Y6" s="21">
        <f>_xlfn.STDEV.P('CLINICAL TRIALS MATRIX'!Y6:Y34)</f>
        <v>8.6332322549354287E-2</v>
      </c>
      <c r="Z6" s="21">
        <f>_xlfn.STDEV.P('CLINICAL TRIALS MATRIX'!Z6:Z34)</f>
        <v>5.2012986579213147E-2</v>
      </c>
      <c r="AA6" s="21">
        <f>_xlfn.STDEV.P('CLINICAL TRIALS MATRIX'!AA6:AA34)</f>
        <v>1.1729410579082753</v>
      </c>
      <c r="AB6" s="21">
        <f>_xlfn.STDEV.P('CLINICAL TRIALS MATRIX'!AB6:AB34)</f>
        <v>6.1047144605190541E-2</v>
      </c>
      <c r="AC6" s="21">
        <f>_xlfn.STDEV.P('CLINICAL TRIALS MATRIX'!AC6:AC34)</f>
        <v>3.3020729985859136E-2</v>
      </c>
      <c r="AD6" s="21">
        <f>_xlfn.STDEV.P('CLINICAL TRIALS MATRIX'!AD6:AD34)</f>
        <v>0.83557921696510062</v>
      </c>
    </row>
    <row r="7" spans="1:30" ht="16.5" x14ac:dyDescent="0.25">
      <c r="A7" s="31"/>
      <c r="B7" s="20" t="s">
        <v>65</v>
      </c>
      <c r="C7" s="21">
        <f>1.96*C6+C5</f>
        <v>78.259666488157876</v>
      </c>
      <c r="D7" s="21">
        <f t="shared" ref="D7:AD7" si="0">1.96*D6+D5</f>
        <v>93.43476007111353</v>
      </c>
      <c r="E7" s="21">
        <f t="shared" si="0"/>
        <v>69.377878220463032</v>
      </c>
      <c r="F7" s="21">
        <f t="shared" si="0"/>
        <v>92.83451219509459</v>
      </c>
      <c r="G7" s="21">
        <f t="shared" ref="G7" si="1">1.96*G6+G5</f>
        <v>1047.8122819736236</v>
      </c>
      <c r="H7" s="21">
        <f t="shared" si="0"/>
        <v>653.29214757550733</v>
      </c>
      <c r="I7" s="21">
        <f t="shared" si="0"/>
        <v>1149.9060940094223</v>
      </c>
      <c r="J7" s="21">
        <f t="shared" si="0"/>
        <v>551.26790896643229</v>
      </c>
      <c r="K7" s="21">
        <f t="shared" si="0"/>
        <v>4.6273393856659437</v>
      </c>
      <c r="L7" s="21">
        <f t="shared" si="0"/>
        <v>3.2563228200361629</v>
      </c>
      <c r="M7" s="21">
        <f t="shared" si="0"/>
        <v>4.993403016964022</v>
      </c>
      <c r="N7" s="21">
        <f t="shared" si="0"/>
        <v>2.5943521535971423</v>
      </c>
      <c r="O7" s="21">
        <f t="shared" si="0"/>
        <v>6.6793973428531217</v>
      </c>
      <c r="P7" s="21">
        <f t="shared" si="0"/>
        <v>4.705412433199414</v>
      </c>
      <c r="Q7" s="21">
        <f t="shared" si="0"/>
        <v>8.0447109508304475</v>
      </c>
      <c r="R7" s="21">
        <f t="shared" si="0"/>
        <v>4.4020047871086847</v>
      </c>
      <c r="S7" s="21">
        <f t="shared" si="0"/>
        <v>0.52517739878869452</v>
      </c>
      <c r="T7" s="21">
        <f t="shared" si="0"/>
        <v>0.37861420976840376</v>
      </c>
      <c r="U7" s="21">
        <f t="shared" si="0"/>
        <v>7.970096173696346</v>
      </c>
      <c r="V7" s="21">
        <f t="shared" si="0"/>
        <v>0.60138135015784555</v>
      </c>
      <c r="W7" s="21">
        <f t="shared" si="0"/>
        <v>0.35081256519513415</v>
      </c>
      <c r="X7" s="21">
        <f t="shared" si="0"/>
        <v>7.7337452008430692</v>
      </c>
      <c r="Y7" s="21">
        <f t="shared" si="0"/>
        <v>0.45921135219673437</v>
      </c>
      <c r="Z7" s="21">
        <f t="shared" si="0"/>
        <v>0.34194545369525775</v>
      </c>
      <c r="AA7" s="21">
        <f t="shared" si="0"/>
        <v>9.5989644735002191</v>
      </c>
      <c r="AB7" s="21">
        <f t="shared" si="0"/>
        <v>0.56965240342617351</v>
      </c>
      <c r="AC7" s="21">
        <f t="shared" si="0"/>
        <v>0.35472063077228388</v>
      </c>
      <c r="AD7" s="21">
        <f t="shared" si="0"/>
        <v>7.5377352652515981</v>
      </c>
    </row>
    <row r="8" spans="1:30" ht="16.5" x14ac:dyDescent="0.25">
      <c r="A8" s="31"/>
      <c r="B8" s="20" t="s">
        <v>66</v>
      </c>
      <c r="C8" s="21">
        <f>1.75*C7+C6</f>
        <v>154.94404211354049</v>
      </c>
      <c r="D8" s="21">
        <f t="shared" ref="D8:AD8" si="2">1.75*D7+D6</f>
        <v>169.85509546685356</v>
      </c>
      <c r="E8" s="21">
        <f t="shared" si="2"/>
        <v>134.35918393706697</v>
      </c>
      <c r="F8" s="21">
        <f t="shared" si="2"/>
        <v>170.53922909401481</v>
      </c>
      <c r="G8" s="21">
        <f t="shared" ref="G8" si="3">1.75*G7+G6</f>
        <v>2121.8410250730371</v>
      </c>
      <c r="H8" s="21">
        <f t="shared" si="2"/>
        <v>1275.0429662038252</v>
      </c>
      <c r="I8" s="21">
        <f t="shared" si="2"/>
        <v>2253.6142839090512</v>
      </c>
      <c r="J8" s="21">
        <f t="shared" si="2"/>
        <v>1099.0392024088239</v>
      </c>
      <c r="K8" s="21">
        <f t="shared" si="2"/>
        <v>9.3617925910714952</v>
      </c>
      <c r="L8" s="21">
        <f t="shared" si="2"/>
        <v>6.4773010677347962</v>
      </c>
      <c r="M8" s="21">
        <f t="shared" si="2"/>
        <v>9.6381506965054164</v>
      </c>
      <c r="N8" s="21">
        <f t="shared" si="2"/>
        <v>5.0321326736915006</v>
      </c>
      <c r="O8" s="21">
        <f t="shared" si="2"/>
        <v>13.591699096346597</v>
      </c>
      <c r="P8" s="21">
        <f t="shared" si="2"/>
        <v>9.1453964689150027</v>
      </c>
      <c r="Q8" s="21">
        <f t="shared" si="2"/>
        <v>15.126566077642288</v>
      </c>
      <c r="R8" s="21">
        <f t="shared" si="2"/>
        <v>8.4596332688221807</v>
      </c>
      <c r="S8" s="21">
        <f t="shared" si="2"/>
        <v>1.0084366717519984</v>
      </c>
      <c r="T8" s="21">
        <f t="shared" si="2"/>
        <v>0.7179902802418513</v>
      </c>
      <c r="U8" s="21">
        <f t="shared" si="2"/>
        <v>15.054860229323884</v>
      </c>
      <c r="V8" s="21">
        <f t="shared" si="2"/>
        <v>1.1398568271424774</v>
      </c>
      <c r="W8" s="21">
        <f t="shared" si="2"/>
        <v>0.644948808068594</v>
      </c>
      <c r="X8" s="21">
        <f t="shared" si="2"/>
        <v>14.52065879578306</v>
      </c>
      <c r="Y8" s="21">
        <f t="shared" si="2"/>
        <v>0.88995218889363947</v>
      </c>
      <c r="Z8" s="21">
        <f t="shared" si="2"/>
        <v>0.65041753054591422</v>
      </c>
      <c r="AA8" s="21">
        <f t="shared" si="2"/>
        <v>17.971128886533659</v>
      </c>
      <c r="AB8" s="21">
        <f t="shared" si="2"/>
        <v>1.0579388506009941</v>
      </c>
      <c r="AC8" s="21">
        <f t="shared" si="2"/>
        <v>0.653781833837356</v>
      </c>
      <c r="AD8" s="21">
        <f t="shared" si="2"/>
        <v>14.026615931155398</v>
      </c>
    </row>
    <row r="9" spans="1:30" ht="16.5" x14ac:dyDescent="0.25">
      <c r="A9" s="31"/>
      <c r="B9" s="20" t="s">
        <v>67</v>
      </c>
      <c r="C9" s="21">
        <f>1.55*C8+C7</f>
        <v>318.42293176414563</v>
      </c>
      <c r="D9" s="21">
        <f t="shared" ref="D9:AD9" si="4">1.55*D8+D7</f>
        <v>356.71015804473654</v>
      </c>
      <c r="E9" s="21">
        <f t="shared" si="4"/>
        <v>277.63461332291683</v>
      </c>
      <c r="F9" s="21">
        <f t="shared" si="4"/>
        <v>357.17031729081754</v>
      </c>
      <c r="G9" s="21">
        <f t="shared" ref="G9" si="5">1.55*G8+G7</f>
        <v>4336.6658708368313</v>
      </c>
      <c r="H9" s="21">
        <f t="shared" si="4"/>
        <v>2629.6087451914364</v>
      </c>
      <c r="I9" s="21">
        <f t="shared" si="4"/>
        <v>4643.0082340684512</v>
      </c>
      <c r="J9" s="21">
        <f t="shared" si="4"/>
        <v>2254.7786727001094</v>
      </c>
      <c r="K9" s="21">
        <f t="shared" si="4"/>
        <v>19.13811790182676</v>
      </c>
      <c r="L9" s="21">
        <f t="shared" si="4"/>
        <v>13.296139475025097</v>
      </c>
      <c r="M9" s="21">
        <f t="shared" si="4"/>
        <v>19.932536596547418</v>
      </c>
      <c r="N9" s="21">
        <f t="shared" si="4"/>
        <v>10.394157797818968</v>
      </c>
      <c r="O9" s="21">
        <f t="shared" si="4"/>
        <v>27.746530942190347</v>
      </c>
      <c r="P9" s="21">
        <f t="shared" si="4"/>
        <v>18.88077696001767</v>
      </c>
      <c r="Q9" s="21">
        <f t="shared" si="4"/>
        <v>31.490888371175991</v>
      </c>
      <c r="R9" s="21">
        <f t="shared" si="4"/>
        <v>17.514436353783065</v>
      </c>
      <c r="S9" s="21">
        <f t="shared" si="4"/>
        <v>2.0882542400042921</v>
      </c>
      <c r="T9" s="21">
        <f t="shared" si="4"/>
        <v>1.4914991441432732</v>
      </c>
      <c r="U9" s="21">
        <f t="shared" si="4"/>
        <v>31.305129529148367</v>
      </c>
      <c r="V9" s="21">
        <f t="shared" si="4"/>
        <v>2.3681594322286856</v>
      </c>
      <c r="W9" s="21">
        <f t="shared" si="4"/>
        <v>1.3504832177014547</v>
      </c>
      <c r="X9" s="21">
        <f t="shared" si="4"/>
        <v>30.240766334306812</v>
      </c>
      <c r="Y9" s="21">
        <f t="shared" si="4"/>
        <v>1.8386372449818755</v>
      </c>
      <c r="Z9" s="21">
        <f t="shared" si="4"/>
        <v>1.3500926260414248</v>
      </c>
      <c r="AA9" s="21">
        <f t="shared" si="4"/>
        <v>37.454214247627391</v>
      </c>
      <c r="AB9" s="21">
        <f t="shared" si="4"/>
        <v>2.2094576218577147</v>
      </c>
      <c r="AC9" s="21">
        <f t="shared" si="4"/>
        <v>1.3680824732201857</v>
      </c>
      <c r="AD9" s="21">
        <f t="shared" si="4"/>
        <v>29.278989958542464</v>
      </c>
    </row>
    <row r="10" spans="1:30" ht="16.5" x14ac:dyDescent="0.25">
      <c r="A10" s="31"/>
      <c r="B10" s="20" t="s">
        <v>68</v>
      </c>
      <c r="C10" s="21">
        <f>C7</f>
        <v>78.259666488157876</v>
      </c>
      <c r="D10" s="21">
        <f t="shared" ref="D10:AD10" si="6">D7</f>
        <v>93.43476007111353</v>
      </c>
      <c r="E10" s="21">
        <f t="shared" si="6"/>
        <v>69.377878220463032</v>
      </c>
      <c r="F10" s="21">
        <f t="shared" si="6"/>
        <v>92.83451219509459</v>
      </c>
      <c r="G10" s="21">
        <f t="shared" ref="G10" si="7">G7</f>
        <v>1047.8122819736236</v>
      </c>
      <c r="H10" s="21">
        <f t="shared" si="6"/>
        <v>653.29214757550733</v>
      </c>
      <c r="I10" s="21">
        <f t="shared" si="6"/>
        <v>1149.9060940094223</v>
      </c>
      <c r="J10" s="21">
        <f t="shared" si="6"/>
        <v>551.26790896643229</v>
      </c>
      <c r="K10" s="21">
        <f t="shared" si="6"/>
        <v>4.6273393856659437</v>
      </c>
      <c r="L10" s="21">
        <f t="shared" si="6"/>
        <v>3.2563228200361629</v>
      </c>
      <c r="M10" s="21">
        <f t="shared" si="6"/>
        <v>4.993403016964022</v>
      </c>
      <c r="N10" s="21">
        <f t="shared" si="6"/>
        <v>2.5943521535971423</v>
      </c>
      <c r="O10" s="21">
        <f t="shared" si="6"/>
        <v>6.6793973428531217</v>
      </c>
      <c r="P10" s="21">
        <f t="shared" si="6"/>
        <v>4.705412433199414</v>
      </c>
      <c r="Q10" s="21">
        <f t="shared" si="6"/>
        <v>8.0447109508304475</v>
      </c>
      <c r="R10" s="21">
        <f t="shared" si="6"/>
        <v>4.4020047871086847</v>
      </c>
      <c r="S10" s="21">
        <f t="shared" si="6"/>
        <v>0.52517739878869452</v>
      </c>
      <c r="T10" s="21">
        <f t="shared" si="6"/>
        <v>0.37861420976840376</v>
      </c>
      <c r="U10" s="21">
        <f t="shared" si="6"/>
        <v>7.970096173696346</v>
      </c>
      <c r="V10" s="21">
        <f t="shared" si="6"/>
        <v>0.60138135015784555</v>
      </c>
      <c r="W10" s="21">
        <f t="shared" si="6"/>
        <v>0.35081256519513415</v>
      </c>
      <c r="X10" s="21">
        <f t="shared" si="6"/>
        <v>7.7337452008430692</v>
      </c>
      <c r="Y10" s="21">
        <f t="shared" si="6"/>
        <v>0.45921135219673437</v>
      </c>
      <c r="Z10" s="21">
        <f t="shared" si="6"/>
        <v>0.34194545369525775</v>
      </c>
      <c r="AA10" s="21">
        <f t="shared" si="6"/>
        <v>9.5989644735002191</v>
      </c>
      <c r="AB10" s="21">
        <f t="shared" si="6"/>
        <v>0.56965240342617351</v>
      </c>
      <c r="AC10" s="21">
        <f t="shared" si="6"/>
        <v>0.35472063077228388</v>
      </c>
      <c r="AD10" s="21">
        <f t="shared" si="6"/>
        <v>7.5377352652515981</v>
      </c>
    </row>
    <row r="11" spans="1:30" ht="16.5" x14ac:dyDescent="0.25">
      <c r="A11" s="31"/>
      <c r="B11" s="20" t="s">
        <v>69</v>
      </c>
      <c r="C11" s="21">
        <f>C5-C6*1.96</f>
        <v>7.7403335118421239</v>
      </c>
      <c r="D11" s="21">
        <f t="shared" ref="D11:AD11" si="8">D5-D6*1.96</f>
        <v>68.56523992888647</v>
      </c>
      <c r="E11" s="21">
        <f t="shared" si="8"/>
        <v>18.622121779536975</v>
      </c>
      <c r="F11" s="21">
        <f t="shared" si="8"/>
        <v>61.16548780490541</v>
      </c>
      <c r="G11" s="21">
        <f t="shared" ref="G11" si="9">G5-G6*1.96</f>
        <v>-81.812281973623612</v>
      </c>
      <c r="H11" s="21">
        <f t="shared" si="8"/>
        <v>136.70785242449267</v>
      </c>
      <c r="I11" s="21">
        <f t="shared" si="8"/>
        <v>204.09390599057775</v>
      </c>
      <c r="J11" s="21">
        <f t="shared" si="8"/>
        <v>24.732091033567713</v>
      </c>
      <c r="K11" s="21">
        <f t="shared" si="8"/>
        <v>-0.32733938566594389</v>
      </c>
      <c r="L11" s="21">
        <f t="shared" si="8"/>
        <v>0.20367717996383705</v>
      </c>
      <c r="M11" s="21">
        <f t="shared" si="8"/>
        <v>1.466596983035978</v>
      </c>
      <c r="N11" s="21">
        <f t="shared" si="8"/>
        <v>0.66564784640285735</v>
      </c>
      <c r="O11" s="21">
        <f t="shared" si="8"/>
        <v>-0.77939734285312134</v>
      </c>
      <c r="P11" s="21">
        <f t="shared" si="8"/>
        <v>1.1345875668005858</v>
      </c>
      <c r="Q11" s="21">
        <f t="shared" si="8"/>
        <v>3.9352890491695525</v>
      </c>
      <c r="R11" s="21">
        <f t="shared" si="8"/>
        <v>1.4379952128913149</v>
      </c>
      <c r="S11" s="21">
        <f t="shared" si="8"/>
        <v>0.17482260121130544</v>
      </c>
      <c r="T11" s="21">
        <f t="shared" si="8"/>
        <v>0.1613857902315963</v>
      </c>
      <c r="U11" s="21">
        <f t="shared" si="8"/>
        <v>3.629903826303654</v>
      </c>
      <c r="V11" s="21">
        <f t="shared" si="8"/>
        <v>0.25861864984215449</v>
      </c>
      <c r="W11" s="21">
        <f t="shared" si="8"/>
        <v>0.22918743480486581</v>
      </c>
      <c r="X11" s="21">
        <f t="shared" si="8"/>
        <v>3.8662547991569305</v>
      </c>
      <c r="Y11" s="21">
        <f t="shared" si="8"/>
        <v>0.12078864780326559</v>
      </c>
      <c r="Z11" s="21">
        <f t="shared" si="8"/>
        <v>0.13805454630474223</v>
      </c>
      <c r="AA11" s="21">
        <f t="shared" si="8"/>
        <v>5.0010355264997806</v>
      </c>
      <c r="AB11" s="21">
        <f t="shared" si="8"/>
        <v>0.33034759657382656</v>
      </c>
      <c r="AC11" s="21">
        <f t="shared" si="8"/>
        <v>0.22527936922771608</v>
      </c>
      <c r="AD11" s="21">
        <f t="shared" si="8"/>
        <v>4.2622647347484026</v>
      </c>
    </row>
    <row r="12" spans="1:30" ht="16.5" x14ac:dyDescent="0.25">
      <c r="A12" s="31"/>
      <c r="B12" s="20" t="s">
        <v>70</v>
      </c>
      <c r="C12" s="22">
        <f>STANDARDIZE(C5,115,C6)</f>
        <v>-4.0023067162985173</v>
      </c>
      <c r="D12" s="22">
        <f>STANDARDIZE(D5,115,D6)</f>
        <v>-5.3591705524586297</v>
      </c>
      <c r="E12" s="22">
        <f>STANDARDIZE(E5,115,E6)</f>
        <v>-5.4835159500367787</v>
      </c>
      <c r="F12" s="22">
        <f>STANDARDIZE(F5,115,F6)</f>
        <v>-4.7036497924497684</v>
      </c>
      <c r="G12" s="22">
        <f>-STANDARDIZE(G5,145,G6)</f>
        <v>-1.172920669651687</v>
      </c>
      <c r="H12" s="22">
        <f>-STANDARDIZE(H5,145,H6)</f>
        <v>-1.8970766420870646</v>
      </c>
      <c r="I12" s="22">
        <f t="shared" ref="I12:J12" si="10">-STANDARDIZE(I5,145,I6)</f>
        <v>-2.2049197783846379</v>
      </c>
      <c r="J12" s="22">
        <f t="shared" si="10"/>
        <v>-1.0646189317199948</v>
      </c>
      <c r="K12" s="22">
        <f>-STANDARDIZE(K5,0.9,K6)</f>
        <v>-0.98896421466346851</v>
      </c>
      <c r="L12" s="22">
        <f t="shared" ref="L12:N12" si="11">-STANDARDIZE(L5,0.9,L6)</f>
        <v>-1.0658295733018368</v>
      </c>
      <c r="M12" s="22">
        <f t="shared" si="11"/>
        <v>-2.58976533218281</v>
      </c>
      <c r="N12" s="22">
        <f t="shared" si="11"/>
        <v>-1.4836903662867904</v>
      </c>
      <c r="O12" s="22">
        <f>-STANDARDIZE(O5,2.75,O6)</f>
        <v>-0.10511081656429411</v>
      </c>
      <c r="P12" s="22">
        <f t="shared" ref="P12:R12" si="12">-STANDARDIZE(P5,2.75,P6)</f>
        <v>-0.18662354636060971</v>
      </c>
      <c r="Q12" s="22">
        <f t="shared" si="12"/>
        <v>-3.0906536987274893</v>
      </c>
      <c r="R12" s="22">
        <f t="shared" si="12"/>
        <v>-0.22483058280132542</v>
      </c>
      <c r="S12" s="22">
        <f>STANDARDIZE(S5,47%,S6)</f>
        <v>-1.3426389570021355</v>
      </c>
      <c r="T12" s="22">
        <f>STANDARDIZE(T5,30%,T6)</f>
        <v>-0.54136562909566077</v>
      </c>
      <c r="U12" s="22">
        <f>-STANDARDIZE(U5,5.5,U6)</f>
        <v>-0.27095573326524675</v>
      </c>
      <c r="V12" s="22">
        <f>STANDARDIZE(V5,47%,V6)</f>
        <v>-0.45745934390055898</v>
      </c>
      <c r="W12" s="22">
        <f>STANDARDIZE(W5,30%,W6)</f>
        <v>-0.32230181274392744</v>
      </c>
      <c r="X12" s="22">
        <f>-STANDARDIZE(X5,5.5,X6)</f>
        <v>-0.30407315283505026</v>
      </c>
      <c r="Y12" s="22">
        <f>STANDARDIZE(Y5,47%,Y6)</f>
        <v>-2.0849664955683078</v>
      </c>
      <c r="Z12" s="22">
        <f>STANDARDIZE(Z5,30%,Z6)</f>
        <v>-1.1535580620548107</v>
      </c>
      <c r="AA12" s="22">
        <f>-STANDARDIZE(AA5,5.5,AA6)</f>
        <v>-1.5346039665539279</v>
      </c>
      <c r="AB12" s="22">
        <f>STANDARDIZE(AB5,47%,AB6)</f>
        <v>-0.3276156506474745</v>
      </c>
      <c r="AC12" s="22">
        <f>STANDARDIZE(AC5,30%,AC6)</f>
        <v>-0.302840064537714</v>
      </c>
      <c r="AD12" s="22">
        <f>-STANDARDIZE(AD5,5.5,AD6)</f>
        <v>-0.47870984806543726</v>
      </c>
    </row>
    <row r="13" spans="1:30" ht="25.5" x14ac:dyDescent="0.25">
      <c r="A13" s="36" t="s">
        <v>39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8"/>
    </row>
    <row r="14" spans="1:30" ht="16.5" x14ac:dyDescent="0.25">
      <c r="A14" s="32" t="s">
        <v>0</v>
      </c>
      <c r="B14" s="4"/>
      <c r="C14" s="32" t="s">
        <v>32</v>
      </c>
      <c r="D14" s="32"/>
      <c r="E14" s="32"/>
      <c r="F14" s="32"/>
      <c r="G14" s="32"/>
      <c r="H14" s="32"/>
      <c r="I14" s="32"/>
      <c r="J14" s="32"/>
      <c r="K14" s="32" t="s">
        <v>8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5"/>
      <c r="AC14" s="5"/>
      <c r="AD14" s="5"/>
    </row>
    <row r="15" spans="1:30" ht="16.5" x14ac:dyDescent="0.25">
      <c r="A15" s="32"/>
      <c r="B15" s="4"/>
      <c r="C15" s="39" t="s">
        <v>26</v>
      </c>
      <c r="D15" s="39"/>
      <c r="E15" s="39"/>
      <c r="F15" s="39"/>
      <c r="G15" s="39" t="s">
        <v>27</v>
      </c>
      <c r="H15" s="39"/>
      <c r="I15" s="39"/>
      <c r="J15" s="39"/>
      <c r="K15" s="39" t="s">
        <v>21</v>
      </c>
      <c r="L15" s="39"/>
      <c r="M15" s="39"/>
      <c r="N15" s="39"/>
      <c r="O15" s="39" t="s">
        <v>22</v>
      </c>
      <c r="P15" s="39"/>
      <c r="Q15" s="39"/>
      <c r="R15" s="39"/>
      <c r="S15" s="39" t="s">
        <v>24</v>
      </c>
      <c r="T15" s="39"/>
      <c r="U15" s="39"/>
      <c r="V15" s="39"/>
      <c r="W15" s="39" t="s">
        <v>25</v>
      </c>
      <c r="X15" s="39"/>
      <c r="Y15" s="39"/>
      <c r="Z15" s="39"/>
      <c r="AA15" s="39" t="s">
        <v>23</v>
      </c>
      <c r="AB15" s="39"/>
      <c r="AC15" s="39"/>
      <c r="AD15" s="39"/>
    </row>
    <row r="16" spans="1:30" ht="33" x14ac:dyDescent="0.25">
      <c r="A16" s="32"/>
      <c r="B16" s="4"/>
      <c r="C16" s="6" t="s">
        <v>7</v>
      </c>
      <c r="D16" s="6" t="s">
        <v>2</v>
      </c>
      <c r="E16" s="6" t="s">
        <v>3</v>
      </c>
      <c r="F16" s="5" t="s">
        <v>4</v>
      </c>
      <c r="G16" s="6" t="s">
        <v>7</v>
      </c>
      <c r="H16" s="6" t="s">
        <v>2</v>
      </c>
      <c r="I16" s="6" t="s">
        <v>3</v>
      </c>
      <c r="J16" s="5" t="s">
        <v>4</v>
      </c>
      <c r="K16" s="6" t="s">
        <v>7</v>
      </c>
      <c r="L16" s="6" t="s">
        <v>2</v>
      </c>
      <c r="M16" s="6" t="s">
        <v>3</v>
      </c>
      <c r="N16" s="5" t="s">
        <v>4</v>
      </c>
      <c r="O16" s="6" t="s">
        <v>7</v>
      </c>
      <c r="P16" s="6" t="s">
        <v>2</v>
      </c>
      <c r="Q16" s="6" t="s">
        <v>3</v>
      </c>
      <c r="R16" s="5" t="s">
        <v>4</v>
      </c>
      <c r="S16" s="6" t="s">
        <v>7</v>
      </c>
      <c r="T16" s="6" t="s">
        <v>2</v>
      </c>
      <c r="U16" s="6" t="s">
        <v>3</v>
      </c>
      <c r="V16" s="5" t="s">
        <v>4</v>
      </c>
      <c r="W16" s="6" t="s">
        <v>7</v>
      </c>
      <c r="X16" s="6" t="s">
        <v>2</v>
      </c>
      <c r="Y16" s="6" t="s">
        <v>3</v>
      </c>
      <c r="Z16" s="5" t="s">
        <v>4</v>
      </c>
      <c r="AA16" s="6" t="s">
        <v>7</v>
      </c>
      <c r="AB16" s="6" t="s">
        <v>2</v>
      </c>
      <c r="AC16" s="6" t="s">
        <v>3</v>
      </c>
      <c r="AD16" s="5" t="s">
        <v>4</v>
      </c>
    </row>
    <row r="17" spans="1:30" ht="16.5" x14ac:dyDescent="0.25">
      <c r="A17" s="33" t="s">
        <v>9</v>
      </c>
      <c r="B17" s="9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ht="16.5" x14ac:dyDescent="0.25">
      <c r="A18" s="34"/>
      <c r="B18" s="10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ht="16.5" x14ac:dyDescent="0.25">
      <c r="A19" s="34"/>
      <c r="B19" s="1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ht="16.5" x14ac:dyDescent="0.25">
      <c r="A20" s="34"/>
      <c r="B20" s="10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ht="16.5" x14ac:dyDescent="0.25">
      <c r="A21" s="34"/>
      <c r="B21" s="10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ht="16.5" x14ac:dyDescent="0.25">
      <c r="A22" s="34"/>
      <c r="B22" s="10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ht="16.5" x14ac:dyDescent="0.25">
      <c r="A23" s="34"/>
      <c r="B23" s="10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ht="16.5" x14ac:dyDescent="0.25">
      <c r="A24" s="34"/>
      <c r="B24" s="10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ht="16.5" x14ac:dyDescent="0.25">
      <c r="A25" s="34"/>
      <c r="B25" s="10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ht="16.5" x14ac:dyDescent="0.25">
      <c r="A26" s="34"/>
      <c r="B26" s="10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16.5" x14ac:dyDescent="0.25">
      <c r="A27" s="34"/>
      <c r="B27" s="10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16.5" x14ac:dyDescent="0.25">
      <c r="A28" s="34"/>
      <c r="B28" s="10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ht="16.5" x14ac:dyDescent="0.25">
      <c r="A29" s="34"/>
      <c r="B29" s="10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ht="16.5" x14ac:dyDescent="0.25">
      <c r="A30" s="34"/>
      <c r="B30" s="10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ht="16.5" x14ac:dyDescent="0.25">
      <c r="A31" s="34"/>
      <c r="B31" s="10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16.5" x14ac:dyDescent="0.25">
      <c r="A32" s="34"/>
      <c r="B32" s="10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ht="16.5" x14ac:dyDescent="0.25">
      <c r="A33" s="34"/>
      <c r="B33" s="10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ht="16.5" x14ac:dyDescent="0.25">
      <c r="A34" s="34"/>
      <c r="B34" s="10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ht="16.5" x14ac:dyDescent="0.25">
      <c r="A35" s="34"/>
      <c r="B35" s="10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ht="16.5" x14ac:dyDescent="0.25">
      <c r="A36" s="34"/>
      <c r="B36" s="10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ht="16.5" x14ac:dyDescent="0.25">
      <c r="A37" s="34"/>
      <c r="B37" s="10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16.5" x14ac:dyDescent="0.25">
      <c r="A38" s="34"/>
      <c r="B38" s="10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16.5" x14ac:dyDescent="0.25">
      <c r="A39" s="34"/>
      <c r="B39" s="10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16.5" x14ac:dyDescent="0.25">
      <c r="A40" s="34"/>
      <c r="B40" s="10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16.5" x14ac:dyDescent="0.25">
      <c r="A41" s="34"/>
      <c r="B41" s="10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16.5" x14ac:dyDescent="0.25">
      <c r="A42" s="34"/>
      <c r="B42" s="10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16.5" x14ac:dyDescent="0.25">
      <c r="A43" s="34"/>
      <c r="B43" s="10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16.5" x14ac:dyDescent="0.25">
      <c r="A44" s="34"/>
      <c r="B44" s="10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16.5" x14ac:dyDescent="0.25">
      <c r="A45" s="34"/>
      <c r="B45" s="10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16.5" x14ac:dyDescent="0.25">
      <c r="A46" s="34"/>
      <c r="B46" s="10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16.5" x14ac:dyDescent="0.25">
      <c r="A47" s="34"/>
      <c r="B47" s="10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16.5" x14ac:dyDescent="0.25">
      <c r="A48" s="34"/>
      <c r="B48" s="10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16.5" x14ac:dyDescent="0.25">
      <c r="A49" s="35"/>
      <c r="B49" s="1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25.5" x14ac:dyDescent="0.25">
      <c r="A50" s="36" t="s">
        <v>40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8"/>
    </row>
    <row r="51" spans="1:30" x14ac:dyDescent="0.25">
      <c r="A51" s="41" t="s">
        <v>0</v>
      </c>
      <c r="B51" s="12"/>
      <c r="C51" s="32" t="s">
        <v>36</v>
      </c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 t="s">
        <v>37</v>
      </c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</row>
    <row r="52" spans="1:30" ht="16.5" x14ac:dyDescent="0.25">
      <c r="A52" s="42"/>
      <c r="B52" s="13"/>
      <c r="C52" s="39" t="s">
        <v>31</v>
      </c>
      <c r="D52" s="39"/>
      <c r="E52" s="39"/>
      <c r="F52" s="39"/>
      <c r="G52" s="39" t="s">
        <v>28</v>
      </c>
      <c r="H52" s="39"/>
      <c r="I52" s="39"/>
      <c r="J52" s="39"/>
      <c r="K52" s="39" t="s">
        <v>30</v>
      </c>
      <c r="L52" s="39"/>
      <c r="M52" s="39"/>
      <c r="N52" s="39"/>
      <c r="O52" s="39" t="s">
        <v>29</v>
      </c>
      <c r="P52" s="39"/>
      <c r="Q52" s="39"/>
      <c r="R52" s="39"/>
      <c r="S52" s="39" t="s">
        <v>33</v>
      </c>
      <c r="T52" s="39"/>
      <c r="U52" s="39"/>
      <c r="V52" s="39"/>
      <c r="W52" s="39" t="s">
        <v>34</v>
      </c>
      <c r="X52" s="39"/>
      <c r="Y52" s="39"/>
      <c r="Z52" s="39"/>
      <c r="AA52" s="39" t="s">
        <v>35</v>
      </c>
      <c r="AB52" s="39"/>
      <c r="AC52" s="39"/>
      <c r="AD52" s="39"/>
    </row>
    <row r="53" spans="1:30" ht="33" x14ac:dyDescent="0.25">
      <c r="A53" s="43"/>
      <c r="B53" s="14"/>
      <c r="C53" s="6" t="s">
        <v>7</v>
      </c>
      <c r="D53" s="6" t="s">
        <v>2</v>
      </c>
      <c r="E53" s="6" t="s">
        <v>3</v>
      </c>
      <c r="F53" s="5" t="s">
        <v>4</v>
      </c>
      <c r="G53" s="6" t="s">
        <v>7</v>
      </c>
      <c r="H53" s="6" t="s">
        <v>2</v>
      </c>
      <c r="I53" s="6" t="s">
        <v>3</v>
      </c>
      <c r="J53" s="5" t="s">
        <v>4</v>
      </c>
      <c r="K53" s="6" t="s">
        <v>7</v>
      </c>
      <c r="L53" s="6" t="s">
        <v>2</v>
      </c>
      <c r="M53" s="6" t="s">
        <v>3</v>
      </c>
      <c r="N53" s="5" t="s">
        <v>4</v>
      </c>
      <c r="O53" s="6" t="s">
        <v>7</v>
      </c>
      <c r="P53" s="6" t="s">
        <v>2</v>
      </c>
      <c r="Q53" s="6" t="s">
        <v>3</v>
      </c>
      <c r="R53" s="5" t="s">
        <v>4</v>
      </c>
      <c r="S53" s="6" t="s">
        <v>7</v>
      </c>
      <c r="T53" s="6" t="s">
        <v>2</v>
      </c>
      <c r="U53" s="6" t="s">
        <v>3</v>
      </c>
      <c r="V53" s="5" t="s">
        <v>4</v>
      </c>
      <c r="W53" s="6"/>
      <c r="X53" s="6"/>
      <c r="Y53" s="6" t="s">
        <v>2</v>
      </c>
      <c r="Z53" s="6" t="s">
        <v>3</v>
      </c>
      <c r="AA53" s="5" t="s">
        <v>4</v>
      </c>
      <c r="AB53" s="5"/>
      <c r="AC53" s="5"/>
      <c r="AD53" s="5"/>
    </row>
    <row r="54" spans="1:30" ht="16.5" x14ac:dyDescent="0.25">
      <c r="A54" s="40" t="s">
        <v>38</v>
      </c>
      <c r="B54" s="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16.5" x14ac:dyDescent="0.25">
      <c r="A55" s="40"/>
      <c r="B55" s="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16.5" x14ac:dyDescent="0.25">
      <c r="A56" s="40"/>
      <c r="B56" s="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16.5" x14ac:dyDescent="0.25">
      <c r="A57" s="40"/>
      <c r="B57" s="8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16.5" x14ac:dyDescent="0.25">
      <c r="A58" s="40"/>
      <c r="B58" s="8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16.5" x14ac:dyDescent="0.25">
      <c r="A59" s="40"/>
      <c r="B59" s="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16.5" x14ac:dyDescent="0.25">
      <c r="A60" s="40"/>
      <c r="B60" s="8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16.5" x14ac:dyDescent="0.25">
      <c r="A61" s="40"/>
      <c r="B61" s="8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16.5" x14ac:dyDescent="0.25">
      <c r="A62" s="40"/>
      <c r="B62" s="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16.5" x14ac:dyDescent="0.25">
      <c r="A63" s="40"/>
      <c r="B63" s="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16.5" x14ac:dyDescent="0.25">
      <c r="A64" s="40"/>
      <c r="B64" s="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16.5" x14ac:dyDescent="0.25">
      <c r="A65" s="40"/>
      <c r="B65" s="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6.5" x14ac:dyDescent="0.25">
      <c r="A66" s="40"/>
      <c r="B66" s="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16.5" x14ac:dyDescent="0.25">
      <c r="A67" s="40"/>
      <c r="B67" s="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16.5" x14ac:dyDescent="0.25">
      <c r="A68" s="40"/>
      <c r="B68" s="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16.5" x14ac:dyDescent="0.25">
      <c r="A69" s="40"/>
      <c r="B69" s="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16.5" x14ac:dyDescent="0.25">
      <c r="A70" s="40"/>
      <c r="B70" s="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16.5" x14ac:dyDescent="0.25">
      <c r="A71" s="40"/>
      <c r="B71" s="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16.5" x14ac:dyDescent="0.25">
      <c r="A72" s="40"/>
      <c r="B72" s="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16.5" x14ac:dyDescent="0.25">
      <c r="A73" s="40"/>
      <c r="B73" s="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16.5" x14ac:dyDescent="0.25">
      <c r="A74" s="40"/>
      <c r="B74" s="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16.5" x14ac:dyDescent="0.25">
      <c r="A75" s="40"/>
      <c r="B75" s="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16.5" x14ac:dyDescent="0.25">
      <c r="A76" s="40"/>
      <c r="B76" s="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16.5" x14ac:dyDescent="0.25">
      <c r="A77" s="40"/>
      <c r="B77" s="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16.5" x14ac:dyDescent="0.25">
      <c r="A78" s="40"/>
      <c r="B78" s="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16.5" x14ac:dyDescent="0.25">
      <c r="A79" s="40"/>
      <c r="B79" s="8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16.5" x14ac:dyDescent="0.25">
      <c r="A80" s="40"/>
      <c r="B80" s="8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16.5" x14ac:dyDescent="0.25">
      <c r="A81" s="40"/>
      <c r="B81" s="8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16.5" x14ac:dyDescent="0.25">
      <c r="A82" s="40"/>
      <c r="B82" s="8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16.5" x14ac:dyDescent="0.25">
      <c r="A83" s="40"/>
      <c r="B83" s="8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16.5" x14ac:dyDescent="0.25">
      <c r="A84" s="40"/>
      <c r="B84" s="8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</sheetData>
  <mergeCells count="41">
    <mergeCell ref="A54:A84"/>
    <mergeCell ref="A17:A49"/>
    <mergeCell ref="A50:AD50"/>
    <mergeCell ref="A51:A53"/>
    <mergeCell ref="C51:R51"/>
    <mergeCell ref="S51:AD51"/>
    <mergeCell ref="C52:F52"/>
    <mergeCell ref="G52:J52"/>
    <mergeCell ref="K52:N52"/>
    <mergeCell ref="O52:R52"/>
    <mergeCell ref="S52:V52"/>
    <mergeCell ref="W52:Z52"/>
    <mergeCell ref="AA52:AD52"/>
    <mergeCell ref="A14:A16"/>
    <mergeCell ref="C14:J14"/>
    <mergeCell ref="K14:AA14"/>
    <mergeCell ref="C15:F15"/>
    <mergeCell ref="G15:J15"/>
    <mergeCell ref="K15:N15"/>
    <mergeCell ref="O15:R15"/>
    <mergeCell ref="S15:V15"/>
    <mergeCell ref="W15:Z15"/>
    <mergeCell ref="AA15:AD15"/>
    <mergeCell ref="A4:A12"/>
    <mergeCell ref="S4:U4"/>
    <mergeCell ref="V4:X4"/>
    <mergeCell ref="AB4:AD4"/>
    <mergeCell ref="A13:AD13"/>
    <mergeCell ref="Y4:AA4"/>
    <mergeCell ref="A1:AD1"/>
    <mergeCell ref="A2:A3"/>
    <mergeCell ref="C2:J2"/>
    <mergeCell ref="L2:R2"/>
    <mergeCell ref="S2:U2"/>
    <mergeCell ref="V2:X2"/>
    <mergeCell ref="Y2:AA2"/>
    <mergeCell ref="AB2:AD2"/>
    <mergeCell ref="C3:F3"/>
    <mergeCell ref="G3:J3"/>
    <mergeCell ref="K3:N3"/>
    <mergeCell ref="O3:R3"/>
  </mergeCells>
  <pageMargins left="0.7" right="0.7" top="0.75" bottom="0.75" header="0.3" footer="0.3"/>
  <pageSetup paperSize="9" scale="1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F12"/>
  <sheetViews>
    <sheetView workbookViewId="0">
      <selection activeCell="I18" sqref="I18"/>
    </sheetView>
  </sheetViews>
  <sheetFormatPr defaultRowHeight="15" x14ac:dyDescent="0.25"/>
  <sheetData>
    <row r="1" spans="6:6" x14ac:dyDescent="0.25">
      <c r="F1" s="23"/>
    </row>
    <row r="2" spans="6:6" x14ac:dyDescent="0.25">
      <c r="F2" s="23"/>
    </row>
    <row r="3" spans="6:6" x14ac:dyDescent="0.25">
      <c r="F3" s="23"/>
    </row>
    <row r="4" spans="6:6" x14ac:dyDescent="0.25">
      <c r="F4" s="23">
        <f>('INFERENTIAL STATISTICS'!D5-'INFERENTIAL STATISTICS'!F5)/'INFERENTIAL STATISTICS'!C5</f>
        <v>9.3023255813953487E-2</v>
      </c>
    </row>
    <row r="5" spans="6:6" x14ac:dyDescent="0.25">
      <c r="F5" s="23">
        <f>('INFERENTIAL STATISTICS'!D6-'INFERENTIAL STATISTICS'!F6)/'INFERENTIAL STATISTICS'!C6</f>
        <v>-9.6420427717967327E-2</v>
      </c>
    </row>
    <row r="6" spans="6:6" x14ac:dyDescent="0.25">
      <c r="F6" s="23">
        <f>('INFERENTIAL STATISTICS'!D7-'INFERENTIAL STATISTICS'!F7)/'INFERENTIAL STATISTICS'!C7</f>
        <v>7.6699518788489723E-3</v>
      </c>
    </row>
    <row r="7" spans="6:6" x14ac:dyDescent="0.25">
      <c r="F7" s="23">
        <f>('INFERENTIAL STATISTICS'!D8-'INFERENTIAL STATISTICS'!F8)/'INFERENTIAL STATISTICS'!C8</f>
        <v>-4.4153593634787E-3</v>
      </c>
    </row>
    <row r="8" spans="6:6" x14ac:dyDescent="0.25">
      <c r="F8" s="23">
        <f>('INFERENTIAL STATISTICS'!D9-'INFERENTIAL STATISTICS'!F9)/'INFERENTIAL STATISTICS'!C9</f>
        <v>-1.4451196825919213E-3</v>
      </c>
    </row>
    <row r="9" spans="6:6" x14ac:dyDescent="0.25">
      <c r="F9" s="23">
        <f>('INFERENTIAL STATISTICS'!D10-'INFERENTIAL STATISTICS'!F10)/'INFERENTIAL STATISTICS'!C10</f>
        <v>7.6699518788489723E-3</v>
      </c>
    </row>
    <row r="10" spans="6:6" x14ac:dyDescent="0.25">
      <c r="F10" s="23">
        <f>('INFERENTIAL STATISTICS'!D11-'INFERENTIAL STATISTICS'!F11)/'INFERENTIAL STATISTICS'!C11</f>
        <v>0.95599913268078174</v>
      </c>
    </row>
    <row r="11" spans="6:6" x14ac:dyDescent="0.25">
      <c r="F11" s="23">
        <f>('INFERENTIAL STATISTICS'!D12-'INFERENTIAL STATISTICS'!F12)/'INFERENTIAL STATISTICS'!C12</f>
        <v>0.16378573819427597</v>
      </c>
    </row>
    <row r="12" spans="6:6" x14ac:dyDescent="0.25">
      <c r="F12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PURPLE TEA COHORT</vt:lpstr>
      <vt:lpstr>CLINICAL TRIALS MATRIX</vt:lpstr>
      <vt:lpstr>R2 ANALYSIS - exponential</vt:lpstr>
      <vt:lpstr>INFERENTIAL STATISTICS</vt:lpstr>
      <vt:lpstr>% CHANGES ON INITIAL SCATTER </vt:lpstr>
      <vt:lpstr>'CLINICAL TRIALS MATRIX'!Print_Area</vt:lpstr>
      <vt:lpstr>'INFERENTIAL STATISTICS'!Print_Area</vt:lpstr>
      <vt:lpstr>'PURPLE TEA COHORT'!Print_Area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2022-02-06T13:09:50Z</dcterms:modified>
</cp:coreProperties>
</file>