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515" tabRatio="920" activeTab="5"/>
  </bookViews>
  <sheets>
    <sheet name="Initiation stage" sheetId="1" r:id="rId1"/>
    <sheet name="Sheet2" sheetId="2" r:id="rId2"/>
    <sheet name="Sheet3" sheetId="3" r:id="rId3"/>
    <sheet name="Granulation Dynamics-1" sheetId="4" r:id="rId4"/>
    <sheet name="Granulation Dynamics -2" sheetId="6" r:id="rId5"/>
    <sheet name="Direct Compression Dynamics" sheetId="5" r:id="rId6"/>
    <sheet name="Oral Manufacturing" sheetId="7" r:id="rId7"/>
    <sheet name="Status report as on 30th June," sheetId="8" r:id="rId8"/>
    <sheet name="Sheet1" sheetId="9" r:id="rId9"/>
  </sheets>
  <definedNames>
    <definedName name="_xlnm.Print_Area" localSheetId="7">'Status report as on 30th June,'!$B$3:$I$19</definedName>
  </definedNames>
  <calcPr calcId="124519"/>
</workbook>
</file>

<file path=xl/calcChain.xml><?xml version="1.0" encoding="utf-8"?>
<calcChain xmlns="http://schemas.openxmlformats.org/spreadsheetml/2006/main">
  <c r="B43" i="5"/>
  <c r="B46" s="1"/>
  <c r="B42"/>
  <c r="J604" i="9"/>
  <c r="K604"/>
  <c r="I604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AH22"/>
  <c r="AC22"/>
  <c r="AB22"/>
  <c r="K22"/>
  <c r="AH21"/>
  <c r="AC21"/>
  <c r="AB21"/>
  <c r="K21"/>
  <c r="AI20"/>
  <c r="AH20"/>
  <c r="AG20"/>
  <c r="AF20"/>
  <c r="AE20"/>
  <c r="AD20"/>
  <c r="AC20"/>
  <c r="AB20"/>
  <c r="K20"/>
  <c r="AH19"/>
  <c r="AC19"/>
  <c r="AB19"/>
  <c r="K19"/>
  <c r="AH18"/>
  <c r="AC18"/>
  <c r="AB18"/>
  <c r="K18"/>
  <c r="AI17"/>
  <c r="AH17"/>
  <c r="AG17"/>
  <c r="AF17"/>
  <c r="AE17"/>
  <c r="AD17"/>
  <c r="AC17"/>
  <c r="AB17"/>
  <c r="K17"/>
  <c r="AH16"/>
  <c r="AC16"/>
  <c r="AB16"/>
  <c r="K16"/>
  <c r="AH15"/>
  <c r="AC15"/>
  <c r="AB15"/>
  <c r="K15"/>
  <c r="AI14"/>
  <c r="AH14"/>
  <c r="AG14"/>
  <c r="AF14"/>
  <c r="AE14"/>
  <c r="AD14"/>
  <c r="AC14"/>
  <c r="AB14"/>
  <c r="K14"/>
  <c r="AH13"/>
  <c r="AC13"/>
  <c r="AB13"/>
  <c r="K13"/>
  <c r="AH12"/>
  <c r="AC12"/>
  <c r="AB12"/>
  <c r="K12"/>
  <c r="AI11"/>
  <c r="AH11"/>
  <c r="AG11"/>
  <c r="AF11"/>
  <c r="AE11"/>
  <c r="AD11"/>
  <c r="AC11"/>
  <c r="AB11"/>
  <c r="K11"/>
  <c r="AH10"/>
  <c r="AC10"/>
  <c r="AB10"/>
  <c r="K10"/>
  <c r="AH9"/>
  <c r="AC9"/>
  <c r="AB9"/>
  <c r="K9"/>
  <c r="AI8"/>
  <c r="AH8"/>
  <c r="AG8"/>
  <c r="AF8"/>
  <c r="AE8"/>
  <c r="AD8"/>
  <c r="AC8"/>
  <c r="AB8"/>
  <c r="K8"/>
  <c r="AH7"/>
  <c r="AC7"/>
  <c r="AB7"/>
  <c r="K7"/>
  <c r="AH6"/>
  <c r="AC6"/>
  <c r="AB6"/>
  <c r="K6"/>
  <c r="AI5"/>
  <c r="AH5"/>
  <c r="AG5"/>
  <c r="AF5"/>
  <c r="AE5"/>
  <c r="AD5"/>
  <c r="AC5"/>
  <c r="AB5"/>
  <c r="U5"/>
  <c r="T5"/>
  <c r="V5" s="1"/>
  <c r="K5"/>
  <c r="Q33" i="5"/>
  <c r="P33"/>
  <c r="O33"/>
  <c r="N33"/>
  <c r="M33"/>
  <c r="L33"/>
  <c r="K33"/>
  <c r="J33"/>
  <c r="P39"/>
  <c r="P42" s="1"/>
  <c r="Q39"/>
  <c r="Q42" s="1"/>
  <c r="P40"/>
  <c r="P43" s="1"/>
  <c r="Q40"/>
  <c r="Q43" s="1"/>
  <c r="Q52" s="1"/>
  <c r="P41"/>
  <c r="Q41"/>
  <c r="Q44" s="1"/>
  <c r="Q53" s="1"/>
  <c r="P44"/>
  <c r="P53" s="1"/>
  <c r="P45"/>
  <c r="Q45"/>
  <c r="P46"/>
  <c r="Q46"/>
  <c r="P47"/>
  <c r="Q47"/>
  <c r="P48"/>
  <c r="Q48"/>
  <c r="L39"/>
  <c r="M39"/>
  <c r="M42" s="1"/>
  <c r="N39"/>
  <c r="N42" s="1"/>
  <c r="O39"/>
  <c r="O42" s="1"/>
  <c r="L40"/>
  <c r="L43" s="1"/>
  <c r="M40"/>
  <c r="M43" s="1"/>
  <c r="N40"/>
  <c r="N43" s="1"/>
  <c r="O40"/>
  <c r="O43" s="1"/>
  <c r="L41"/>
  <c r="M41"/>
  <c r="M44" s="1"/>
  <c r="N41"/>
  <c r="N44" s="1"/>
  <c r="O41"/>
  <c r="O44" s="1"/>
  <c r="O53" s="1"/>
  <c r="L42"/>
  <c r="L44"/>
  <c r="L53" s="1"/>
  <c r="L45"/>
  <c r="M45"/>
  <c r="N45"/>
  <c r="O45"/>
  <c r="L46"/>
  <c r="M46"/>
  <c r="N46"/>
  <c r="O46"/>
  <c r="L47"/>
  <c r="M47"/>
  <c r="N47"/>
  <c r="O47"/>
  <c r="L48"/>
  <c r="M48"/>
  <c r="N48"/>
  <c r="O48"/>
  <c r="L54"/>
  <c r="J39"/>
  <c r="J42" s="1"/>
  <c r="K39"/>
  <c r="K42" s="1"/>
  <c r="J40"/>
  <c r="K40"/>
  <c r="J41"/>
  <c r="J44" s="1"/>
  <c r="K41"/>
  <c r="K44" s="1"/>
  <c r="J43"/>
  <c r="J52" s="1"/>
  <c r="K43"/>
  <c r="K52" s="1"/>
  <c r="J45"/>
  <c r="K45"/>
  <c r="J46"/>
  <c r="K46"/>
  <c r="J47"/>
  <c r="K47"/>
  <c r="J48"/>
  <c r="K48"/>
  <c r="I48"/>
  <c r="I47"/>
  <c r="I46"/>
  <c r="I45"/>
  <c r="I41"/>
  <c r="I44" s="1"/>
  <c r="I56" s="1"/>
  <c r="I40"/>
  <c r="I43" s="1"/>
  <c r="I39"/>
  <c r="I42" s="1"/>
  <c r="J36"/>
  <c r="K36"/>
  <c r="L36"/>
  <c r="M36"/>
  <c r="N36"/>
  <c r="O36"/>
  <c r="P36"/>
  <c r="P58" s="1"/>
  <c r="Q36"/>
  <c r="J37"/>
  <c r="J59" s="1"/>
  <c r="K37"/>
  <c r="K59" s="1"/>
  <c r="L37"/>
  <c r="M37"/>
  <c r="N37"/>
  <c r="O37"/>
  <c r="P37"/>
  <c r="Q37"/>
  <c r="J38"/>
  <c r="K38"/>
  <c r="L38"/>
  <c r="L60" s="1"/>
  <c r="M38"/>
  <c r="N38"/>
  <c r="N60" s="1"/>
  <c r="O38"/>
  <c r="O60" s="1"/>
  <c r="P38"/>
  <c r="P60" s="1"/>
  <c r="Q38"/>
  <c r="I38"/>
  <c r="I60" s="1"/>
  <c r="I37"/>
  <c r="I36"/>
  <c r="I58" s="1"/>
  <c r="G129"/>
  <c r="G133" s="1"/>
  <c r="G93"/>
  <c r="G97" s="1"/>
  <c r="G41"/>
  <c r="G61" s="1"/>
  <c r="F108"/>
  <c r="F129" s="1"/>
  <c r="F133" s="1"/>
  <c r="F72"/>
  <c r="F93" s="1"/>
  <c r="F97" s="1"/>
  <c r="F20"/>
  <c r="F41" s="1"/>
  <c r="F61" s="1"/>
  <c r="J34"/>
  <c r="K34"/>
  <c r="L34"/>
  <c r="M34"/>
  <c r="N34"/>
  <c r="O34"/>
  <c r="P34"/>
  <c r="Q34"/>
  <c r="J35"/>
  <c r="K35"/>
  <c r="L35"/>
  <c r="M35"/>
  <c r="N35"/>
  <c r="O35"/>
  <c r="P35"/>
  <c r="Q35"/>
  <c r="I35"/>
  <c r="I34"/>
  <c r="I33"/>
  <c r="R43"/>
  <c r="X43"/>
  <c r="AI20" i="6"/>
  <c r="AH22"/>
  <c r="AH21"/>
  <c r="AH20"/>
  <c r="AI17"/>
  <c r="AH19"/>
  <c r="AH18"/>
  <c r="AH17"/>
  <c r="AI14"/>
  <c r="AH16"/>
  <c r="AH15"/>
  <c r="AH14"/>
  <c r="AI11"/>
  <c r="AH13"/>
  <c r="AH12"/>
  <c r="AH11"/>
  <c r="AI8"/>
  <c r="AH10"/>
  <c r="AH9"/>
  <c r="AH8"/>
  <c r="AI5"/>
  <c r="AH7"/>
  <c r="AH6"/>
  <c r="AH5"/>
  <c r="AG20"/>
  <c r="AG17"/>
  <c r="AG14"/>
  <c r="AG11"/>
  <c r="AG8"/>
  <c r="AG5"/>
  <c r="AF20"/>
  <c r="AF17"/>
  <c r="AF14"/>
  <c r="AF11"/>
  <c r="AF8"/>
  <c r="AF5"/>
  <c r="AE20"/>
  <c r="AE17"/>
  <c r="AE14"/>
  <c r="AE11"/>
  <c r="AE8"/>
  <c r="AE5"/>
  <c r="AD11"/>
  <c r="AD8"/>
  <c r="AD14"/>
  <c r="AD20"/>
  <c r="AD17"/>
  <c r="AD5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D3" i="7"/>
  <c r="AC5"/>
  <c r="AC4"/>
  <c r="AC3"/>
  <c r="AB3"/>
  <c r="AA3"/>
  <c r="Z3"/>
  <c r="Y3"/>
  <c r="X5"/>
  <c r="X4"/>
  <c r="X3"/>
  <c r="W5"/>
  <c r="W4"/>
  <c r="W3"/>
  <c r="R3"/>
  <c r="Q3"/>
  <c r="S3" s="1"/>
  <c r="J698" i="6"/>
  <c r="K698"/>
  <c r="I698"/>
  <c r="J445"/>
  <c r="K445"/>
  <c r="I445"/>
  <c r="J426"/>
  <c r="J697" s="1"/>
  <c r="K426"/>
  <c r="K697" s="1"/>
  <c r="I426"/>
  <c r="I697" s="1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U5"/>
  <c r="T5"/>
  <c r="V5" s="1"/>
  <c r="K5"/>
  <c r="V5" i="4"/>
  <c r="U5"/>
  <c r="T5"/>
  <c r="N58" i="5" l="1"/>
  <c r="L58"/>
  <c r="N54"/>
  <c r="P54"/>
  <c r="L51"/>
  <c r="I59"/>
  <c r="I61" s="1"/>
  <c r="O56"/>
  <c r="L55"/>
  <c r="L52"/>
  <c r="I54"/>
  <c r="I51"/>
  <c r="I55"/>
  <c r="I52"/>
  <c r="N56"/>
  <c r="N53"/>
  <c r="L56"/>
  <c r="O51"/>
  <c r="P56"/>
  <c r="Q54"/>
  <c r="M60"/>
  <c r="Q59"/>
  <c r="M59"/>
  <c r="Q58"/>
  <c r="M58"/>
  <c r="O58"/>
  <c r="I53"/>
  <c r="Q60"/>
  <c r="Q56"/>
  <c r="Q55"/>
  <c r="Q51"/>
  <c r="P55"/>
  <c r="P52"/>
  <c r="P59"/>
  <c r="P61" s="1"/>
  <c r="P51"/>
  <c r="O59"/>
  <c r="O55"/>
  <c r="O52"/>
  <c r="O54"/>
  <c r="N52"/>
  <c r="N55"/>
  <c r="N57" s="1"/>
  <c r="N59"/>
  <c r="N61" s="1"/>
  <c r="N51"/>
  <c r="M56"/>
  <c r="M53"/>
  <c r="M52"/>
  <c r="M55"/>
  <c r="M54"/>
  <c r="M51"/>
  <c r="L59"/>
  <c r="L61" s="1"/>
  <c r="K60"/>
  <c r="K55"/>
  <c r="K58"/>
  <c r="J60"/>
  <c r="J55"/>
  <c r="J58"/>
  <c r="J56"/>
  <c r="J53"/>
  <c r="J54"/>
  <c r="J51"/>
  <c r="K56"/>
  <c r="K53"/>
  <c r="K54"/>
  <c r="K51"/>
  <c r="I57"/>
  <c r="J658" i="4"/>
  <c r="K658"/>
  <c r="I658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5"/>
  <c r="X112" i="5"/>
  <c r="X111"/>
  <c r="X110"/>
  <c r="W109"/>
  <c r="W130" s="1"/>
  <c r="V109"/>
  <c r="V128" s="1"/>
  <c r="U109"/>
  <c r="U130" s="1"/>
  <c r="T109"/>
  <c r="T128" s="1"/>
  <c r="S112"/>
  <c r="S111"/>
  <c r="S110"/>
  <c r="S129" s="1"/>
  <c r="R112"/>
  <c r="R111"/>
  <c r="R110"/>
  <c r="AD108"/>
  <c r="AD129" s="1"/>
  <c r="AD133" s="1"/>
  <c r="AB128"/>
  <c r="AB129"/>
  <c r="AB130"/>
  <c r="Z128"/>
  <c r="AM131"/>
  <c r="AM132" s="1"/>
  <c r="AB131"/>
  <c r="AA131"/>
  <c r="Z131"/>
  <c r="Y131"/>
  <c r="Y132" s="1"/>
  <c r="V131"/>
  <c r="D131"/>
  <c r="C131"/>
  <c r="B131"/>
  <c r="AM130"/>
  <c r="AA130"/>
  <c r="Z130"/>
  <c r="Y130"/>
  <c r="V130"/>
  <c r="D130"/>
  <c r="C130"/>
  <c r="B130"/>
  <c r="AM129"/>
  <c r="AM133" s="1"/>
  <c r="AE129"/>
  <c r="AE133" s="1"/>
  <c r="AA129"/>
  <c r="AA133" s="1"/>
  <c r="Z129"/>
  <c r="Y129"/>
  <c r="Y133" s="1"/>
  <c r="V129"/>
  <c r="D129"/>
  <c r="C129"/>
  <c r="C133" s="1"/>
  <c r="B129"/>
  <c r="AM128"/>
  <c r="AA128"/>
  <c r="Y128"/>
  <c r="D128"/>
  <c r="C128"/>
  <c r="B128"/>
  <c r="AL112"/>
  <c r="AG112"/>
  <c r="AF112"/>
  <c r="AL111"/>
  <c r="AG111"/>
  <c r="AF111"/>
  <c r="AL110"/>
  <c r="AG110"/>
  <c r="AF110"/>
  <c r="AH109"/>
  <c r="AL108"/>
  <c r="AG108"/>
  <c r="AF108"/>
  <c r="AL107"/>
  <c r="AG107"/>
  <c r="AF107"/>
  <c r="AL106"/>
  <c r="AK106"/>
  <c r="AK131" s="1"/>
  <c r="AK132" s="1"/>
  <c r="AJ106"/>
  <c r="AJ131" s="1"/>
  <c r="AI106"/>
  <c r="AI130" s="1"/>
  <c r="AH106"/>
  <c r="AG106"/>
  <c r="AF106"/>
  <c r="AL76"/>
  <c r="AL75"/>
  <c r="AL74"/>
  <c r="AK73"/>
  <c r="AK95" s="1"/>
  <c r="AK96" s="1"/>
  <c r="AJ73"/>
  <c r="AI73"/>
  <c r="AH73"/>
  <c r="AH94" s="1"/>
  <c r="AG76"/>
  <c r="AG75"/>
  <c r="AG74"/>
  <c r="AF76"/>
  <c r="AF75"/>
  <c r="AF74"/>
  <c r="X76"/>
  <c r="X74"/>
  <c r="X75"/>
  <c r="W73"/>
  <c r="W94" s="1"/>
  <c r="V73"/>
  <c r="V93" s="1"/>
  <c r="U73"/>
  <c r="U94" s="1"/>
  <c r="T73"/>
  <c r="T93" s="1"/>
  <c r="S76"/>
  <c r="S75"/>
  <c r="S74"/>
  <c r="R76"/>
  <c r="R75"/>
  <c r="R74"/>
  <c r="AA92"/>
  <c r="D92"/>
  <c r="D93"/>
  <c r="D94"/>
  <c r="D95"/>
  <c r="B92"/>
  <c r="B93"/>
  <c r="B94"/>
  <c r="B95"/>
  <c r="AM95"/>
  <c r="AM96" s="1"/>
  <c r="AB95"/>
  <c r="AA95"/>
  <c r="Z95"/>
  <c r="Y95"/>
  <c r="Y96" s="1"/>
  <c r="W95"/>
  <c r="W96" s="1"/>
  <c r="C95"/>
  <c r="AM94"/>
  <c r="AB94"/>
  <c r="AA94"/>
  <c r="Z94"/>
  <c r="Y94"/>
  <c r="C94"/>
  <c r="AM93"/>
  <c r="AM97" s="1"/>
  <c r="AE93"/>
  <c r="AE97" s="1"/>
  <c r="AB93"/>
  <c r="AB97" s="1"/>
  <c r="AA93"/>
  <c r="Z93"/>
  <c r="Y93"/>
  <c r="Y97" s="1"/>
  <c r="C93"/>
  <c r="AM92"/>
  <c r="AB92"/>
  <c r="Z92"/>
  <c r="Y92"/>
  <c r="W92"/>
  <c r="T92"/>
  <c r="C92"/>
  <c r="AD72"/>
  <c r="AD93" s="1"/>
  <c r="AD97" s="1"/>
  <c r="AJ95"/>
  <c r="AI94"/>
  <c r="AL24"/>
  <c r="AL23"/>
  <c r="AL22"/>
  <c r="AL20"/>
  <c r="AL19"/>
  <c r="AL18"/>
  <c r="AK18"/>
  <c r="AK40" s="1"/>
  <c r="AK46" s="1"/>
  <c r="AJ18"/>
  <c r="AJ41" s="1"/>
  <c r="AI18"/>
  <c r="AI42" s="1"/>
  <c r="AH21"/>
  <c r="AH18"/>
  <c r="AG24"/>
  <c r="AG23"/>
  <c r="AG22"/>
  <c r="AG20"/>
  <c r="AG19"/>
  <c r="AG18"/>
  <c r="AF24"/>
  <c r="AF23"/>
  <c r="AF22"/>
  <c r="AF20"/>
  <c r="AF19"/>
  <c r="AF18"/>
  <c r="AM43"/>
  <c r="AM47" s="1"/>
  <c r="AM42"/>
  <c r="AM41"/>
  <c r="AM61" s="1"/>
  <c r="AI41"/>
  <c r="AM40"/>
  <c r="AM46" s="1"/>
  <c r="X40"/>
  <c r="Y40"/>
  <c r="X41"/>
  <c r="Y41"/>
  <c r="Y61" s="1"/>
  <c r="X42"/>
  <c r="X47" s="1"/>
  <c r="Y42"/>
  <c r="Y43"/>
  <c r="T40"/>
  <c r="U40"/>
  <c r="V40"/>
  <c r="W40"/>
  <c r="T41"/>
  <c r="U41"/>
  <c r="V41"/>
  <c r="W41"/>
  <c r="W61" s="1"/>
  <c r="T42"/>
  <c r="U42"/>
  <c r="V42"/>
  <c r="W42"/>
  <c r="T43"/>
  <c r="U43"/>
  <c r="V43"/>
  <c r="V46" s="1"/>
  <c r="W43"/>
  <c r="S43"/>
  <c r="S42"/>
  <c r="S41"/>
  <c r="S61" s="1"/>
  <c r="S40"/>
  <c r="R42"/>
  <c r="R47" s="1"/>
  <c r="R41"/>
  <c r="R40"/>
  <c r="AE41"/>
  <c r="AE61" s="1"/>
  <c r="AD20"/>
  <c r="AD41" s="1"/>
  <c r="AD61" s="1"/>
  <c r="AB43"/>
  <c r="AA43"/>
  <c r="Z43"/>
  <c r="AB42"/>
  <c r="AA42"/>
  <c r="Z42"/>
  <c r="AB41"/>
  <c r="AA41"/>
  <c r="Z41"/>
  <c r="AB40"/>
  <c r="AA40"/>
  <c r="Z40"/>
  <c r="C40"/>
  <c r="D40"/>
  <c r="C41"/>
  <c r="C61" s="1"/>
  <c r="D41"/>
  <c r="C42"/>
  <c r="D42"/>
  <c r="C43"/>
  <c r="D43"/>
  <c r="B47"/>
  <c r="B41"/>
  <c r="B40"/>
  <c r="D15" i="2"/>
  <c r="C15"/>
  <c r="B15"/>
  <c r="L14"/>
  <c r="K14"/>
  <c r="L13"/>
  <c r="K13"/>
  <c r="L12"/>
  <c r="K12"/>
  <c r="M12" s="1"/>
  <c r="J12"/>
  <c r="D22"/>
  <c r="C22"/>
  <c r="B22"/>
  <c r="L21"/>
  <c r="K21"/>
  <c r="L20"/>
  <c r="K20"/>
  <c r="M20" s="1"/>
  <c r="L19"/>
  <c r="M19" s="1"/>
  <c r="M22" s="1"/>
  <c r="K19"/>
  <c r="J19"/>
  <c r="D115"/>
  <c r="C115"/>
  <c r="B115"/>
  <c r="L114"/>
  <c r="K114"/>
  <c r="L113"/>
  <c r="K113"/>
  <c r="L112"/>
  <c r="K112"/>
  <c r="J112"/>
  <c r="D108"/>
  <c r="C108"/>
  <c r="B108"/>
  <c r="L107"/>
  <c r="K107"/>
  <c r="L106"/>
  <c r="K106"/>
  <c r="L105"/>
  <c r="K105"/>
  <c r="J105"/>
  <c r="D101"/>
  <c r="C101"/>
  <c r="B101"/>
  <c r="L100"/>
  <c r="K100"/>
  <c r="L99"/>
  <c r="K99"/>
  <c r="L98"/>
  <c r="K98"/>
  <c r="J98"/>
  <c r="D94"/>
  <c r="C94"/>
  <c r="B94"/>
  <c r="L93"/>
  <c r="K93"/>
  <c r="L92"/>
  <c r="M92" s="1"/>
  <c r="K92"/>
  <c r="L91"/>
  <c r="K91"/>
  <c r="J91"/>
  <c r="D87"/>
  <c r="C87"/>
  <c r="B87"/>
  <c r="L86"/>
  <c r="K86"/>
  <c r="L85"/>
  <c r="K85"/>
  <c r="L84"/>
  <c r="M84" s="1"/>
  <c r="K84"/>
  <c r="J84"/>
  <c r="D80"/>
  <c r="C80"/>
  <c r="B80"/>
  <c r="L79"/>
  <c r="K79"/>
  <c r="L78"/>
  <c r="K78"/>
  <c r="L77"/>
  <c r="M77" s="1"/>
  <c r="K77"/>
  <c r="J77"/>
  <c r="D73"/>
  <c r="C73"/>
  <c r="B73"/>
  <c r="L72"/>
  <c r="K72"/>
  <c r="L71"/>
  <c r="K71"/>
  <c r="L70"/>
  <c r="M70" s="1"/>
  <c r="K70"/>
  <c r="J70"/>
  <c r="D66"/>
  <c r="C66"/>
  <c r="B66"/>
  <c r="L65"/>
  <c r="K65"/>
  <c r="L64"/>
  <c r="K64"/>
  <c r="L63"/>
  <c r="K63"/>
  <c r="J63"/>
  <c r="D59"/>
  <c r="C59"/>
  <c r="B59"/>
  <c r="L58"/>
  <c r="K58"/>
  <c r="L57"/>
  <c r="K57"/>
  <c r="L56"/>
  <c r="K56"/>
  <c r="J56"/>
  <c r="D52"/>
  <c r="C52"/>
  <c r="B52"/>
  <c r="L51"/>
  <c r="K51"/>
  <c r="L50"/>
  <c r="K50"/>
  <c r="L49"/>
  <c r="K49"/>
  <c r="J49"/>
  <c r="D43"/>
  <c r="C43"/>
  <c r="B43"/>
  <c r="L42"/>
  <c r="K42"/>
  <c r="L41"/>
  <c r="K41"/>
  <c r="L40"/>
  <c r="K40"/>
  <c r="J40"/>
  <c r="D36"/>
  <c r="C36"/>
  <c r="B36"/>
  <c r="L35"/>
  <c r="K35"/>
  <c r="L34"/>
  <c r="M34" s="1"/>
  <c r="K34"/>
  <c r="L33"/>
  <c r="K33"/>
  <c r="J33"/>
  <c r="D29"/>
  <c r="C29"/>
  <c r="B29"/>
  <c r="L28"/>
  <c r="K28"/>
  <c r="L27"/>
  <c r="K27"/>
  <c r="L26"/>
  <c r="K26"/>
  <c r="J26"/>
  <c r="D8"/>
  <c r="C8"/>
  <c r="B8"/>
  <c r="L7"/>
  <c r="K7"/>
  <c r="L6"/>
  <c r="M6" s="1"/>
  <c r="K6"/>
  <c r="L5"/>
  <c r="K5"/>
  <c r="J5"/>
  <c r="R128" i="5" l="1"/>
  <c r="X128"/>
  <c r="S95"/>
  <c r="AL94"/>
  <c r="M61"/>
  <c r="AH40"/>
  <c r="R93"/>
  <c r="V133"/>
  <c r="AB133"/>
  <c r="L57"/>
  <c r="P57"/>
  <c r="Z61"/>
  <c r="AA47"/>
  <c r="V61"/>
  <c r="T95"/>
  <c r="T96" s="1"/>
  <c r="T130"/>
  <c r="R129"/>
  <c r="S131"/>
  <c r="X129"/>
  <c r="T129"/>
  <c r="T131"/>
  <c r="T132" s="1"/>
  <c r="T94"/>
  <c r="AF95"/>
  <c r="Z133"/>
  <c r="O57"/>
  <c r="T47"/>
  <c r="T46"/>
  <c r="D47"/>
  <c r="D46"/>
  <c r="S47"/>
  <c r="S46"/>
  <c r="U47"/>
  <c r="U46"/>
  <c r="D61"/>
  <c r="AA61"/>
  <c r="U61"/>
  <c r="AH41"/>
  <c r="AK42"/>
  <c r="V47"/>
  <c r="C97"/>
  <c r="W93"/>
  <c r="W97" s="1"/>
  <c r="S94"/>
  <c r="AF131"/>
  <c r="S128"/>
  <c r="R130"/>
  <c r="R133" s="1"/>
  <c r="X131"/>
  <c r="Q61"/>
  <c r="Q57"/>
  <c r="X46"/>
  <c r="C46"/>
  <c r="C47"/>
  <c r="B63" s="1"/>
  <c r="Z47"/>
  <c r="Z46"/>
  <c r="T61"/>
  <c r="AA97"/>
  <c r="K61"/>
  <c r="AB47"/>
  <c r="AB46"/>
  <c r="Y47"/>
  <c r="Y46"/>
  <c r="B61"/>
  <c r="B64" s="1"/>
  <c r="W47"/>
  <c r="W46"/>
  <c r="AK43"/>
  <c r="AK47" s="1"/>
  <c r="AG41"/>
  <c r="U93"/>
  <c r="AA46"/>
  <c r="AI40"/>
  <c r="AI46" s="1"/>
  <c r="AK41"/>
  <c r="AK61" s="1"/>
  <c r="AH43"/>
  <c r="AH47" s="1"/>
  <c r="AH46"/>
  <c r="U92"/>
  <c r="U95"/>
  <c r="B97"/>
  <c r="D96"/>
  <c r="S92"/>
  <c r="U128"/>
  <c r="U131"/>
  <c r="X130"/>
  <c r="X132" s="1"/>
  <c r="O61"/>
  <c r="H64"/>
  <c r="M57"/>
  <c r="K57"/>
  <c r="J61"/>
  <c r="J57"/>
  <c r="R61"/>
  <c r="AI43"/>
  <c r="AI47" s="1"/>
  <c r="AH42"/>
  <c r="AH130"/>
  <c r="AL130"/>
  <c r="R46"/>
  <c r="AB61"/>
  <c r="Z64" s="1"/>
  <c r="X61"/>
  <c r="C96"/>
  <c r="D97"/>
  <c r="AG131"/>
  <c r="AG40"/>
  <c r="AG46" s="1"/>
  <c r="W129"/>
  <c r="W133" s="1"/>
  <c r="W128"/>
  <c r="W131"/>
  <c r="W132" s="1"/>
  <c r="V132"/>
  <c r="U132"/>
  <c r="U129"/>
  <c r="U133" s="1"/>
  <c r="T133"/>
  <c r="S130"/>
  <c r="S132" s="1"/>
  <c r="R131"/>
  <c r="R132" s="1"/>
  <c r="AB132"/>
  <c r="AA132"/>
  <c r="Z132"/>
  <c r="D133"/>
  <c r="D132"/>
  <c r="C132"/>
  <c r="B133"/>
  <c r="B132"/>
  <c r="Z136"/>
  <c r="AG128"/>
  <c r="AK128"/>
  <c r="AI129"/>
  <c r="AI133" s="1"/>
  <c r="AG130"/>
  <c r="AK130"/>
  <c r="AI131"/>
  <c r="AI132" s="1"/>
  <c r="AF128"/>
  <c r="AJ128"/>
  <c r="AH129"/>
  <c r="AL129"/>
  <c r="AF130"/>
  <c r="AF132" s="1"/>
  <c r="AJ130"/>
  <c r="AJ132" s="1"/>
  <c r="AH131"/>
  <c r="AH132" s="1"/>
  <c r="AL131"/>
  <c r="AL132" s="1"/>
  <c r="AI128"/>
  <c r="AG129"/>
  <c r="AG133" s="1"/>
  <c r="AK129"/>
  <c r="AK133" s="1"/>
  <c r="AH128"/>
  <c r="AL128"/>
  <c r="AF129"/>
  <c r="AJ129"/>
  <c r="AG95"/>
  <c r="X92"/>
  <c r="X93"/>
  <c r="X95"/>
  <c r="X94"/>
  <c r="V94"/>
  <c r="V97" s="1"/>
  <c r="V95"/>
  <c r="V92"/>
  <c r="U97"/>
  <c r="U96"/>
  <c r="T97"/>
  <c r="S93"/>
  <c r="S97" s="1"/>
  <c r="S96"/>
  <c r="R94"/>
  <c r="R97" s="1"/>
  <c r="R92"/>
  <c r="R95"/>
  <c r="AB96"/>
  <c r="AA96"/>
  <c r="Z97"/>
  <c r="Z100" s="1"/>
  <c r="Z96"/>
  <c r="B96"/>
  <c r="B99" s="1"/>
  <c r="B100"/>
  <c r="AG92"/>
  <c r="AK92"/>
  <c r="AI93"/>
  <c r="AI97" s="1"/>
  <c r="AG94"/>
  <c r="AK94"/>
  <c r="AI95"/>
  <c r="AI96" s="1"/>
  <c r="AF92"/>
  <c r="AJ92"/>
  <c r="AH93"/>
  <c r="AH97" s="1"/>
  <c r="AL93"/>
  <c r="AL97" s="1"/>
  <c r="AF94"/>
  <c r="AF96" s="1"/>
  <c r="AJ94"/>
  <c r="AJ96" s="1"/>
  <c r="AH95"/>
  <c r="AH96" s="1"/>
  <c r="AL95"/>
  <c r="AL96" s="1"/>
  <c r="AI92"/>
  <c r="AG93"/>
  <c r="AG97" s="1"/>
  <c r="AK93"/>
  <c r="AK97" s="1"/>
  <c r="AH92"/>
  <c r="AL92"/>
  <c r="AF93"/>
  <c r="AJ93"/>
  <c r="AL41"/>
  <c r="AL40"/>
  <c r="AL46" s="1"/>
  <c r="AL43"/>
  <c r="AL42"/>
  <c r="AJ43"/>
  <c r="AJ40"/>
  <c r="AJ46" s="1"/>
  <c r="AJ42"/>
  <c r="AJ61" s="1"/>
  <c r="AI61"/>
  <c r="AH61"/>
  <c r="AG43"/>
  <c r="AG42"/>
  <c r="AG61" s="1"/>
  <c r="AF43"/>
  <c r="AF40"/>
  <c r="AF46" s="1"/>
  <c r="AF42"/>
  <c r="AF41"/>
  <c r="M15" i="2"/>
  <c r="M27"/>
  <c r="M13"/>
  <c r="M106"/>
  <c r="M112"/>
  <c r="M114"/>
  <c r="M51"/>
  <c r="M57"/>
  <c r="M113"/>
  <c r="M40"/>
  <c r="M50"/>
  <c r="M56"/>
  <c r="M59" s="1"/>
  <c r="M58"/>
  <c r="M64"/>
  <c r="M100"/>
  <c r="M26"/>
  <c r="M29" s="1"/>
  <c r="M49"/>
  <c r="M93"/>
  <c r="M99"/>
  <c r="M105"/>
  <c r="M108" s="1"/>
  <c r="M5"/>
  <c r="M7"/>
  <c r="M42"/>
  <c r="M63"/>
  <c r="M65"/>
  <c r="M71"/>
  <c r="M79"/>
  <c r="M85"/>
  <c r="M87" s="1"/>
  <c r="M91"/>
  <c r="M98"/>
  <c r="M101" s="1"/>
  <c r="M52"/>
  <c r="M33"/>
  <c r="M35"/>
  <c r="M41"/>
  <c r="M43" s="1"/>
  <c r="M72"/>
  <c r="M78"/>
  <c r="M80" s="1"/>
  <c r="M86"/>
  <c r="M107"/>
  <c r="M115"/>
  <c r="H63" i="5" l="1"/>
  <c r="AG47"/>
  <c r="R63"/>
  <c r="V96"/>
  <c r="X133"/>
  <c r="B65"/>
  <c r="AG96"/>
  <c r="AF47"/>
  <c r="AH133"/>
  <c r="Z65"/>
  <c r="H65"/>
  <c r="Z63"/>
  <c r="R64"/>
  <c r="R65" s="1"/>
  <c r="AF61"/>
  <c r="AL47"/>
  <c r="AF97"/>
  <c r="AL133"/>
  <c r="AJ47"/>
  <c r="AF63" s="1"/>
  <c r="R96"/>
  <c r="AF133"/>
  <c r="AG132"/>
  <c r="AF135" s="1"/>
  <c r="S133"/>
  <c r="R136" s="1"/>
  <c r="R135"/>
  <c r="Z135"/>
  <c r="Z137" s="1"/>
  <c r="B136"/>
  <c r="B135"/>
  <c r="AJ133"/>
  <c r="AJ97"/>
  <c r="AF100" s="1"/>
  <c r="AF99"/>
  <c r="X96"/>
  <c r="X97"/>
  <c r="R100" s="1"/>
  <c r="R101" s="1"/>
  <c r="Z99"/>
  <c r="Z101" s="1"/>
  <c r="B101"/>
  <c r="AL61"/>
  <c r="M73" i="2"/>
  <c r="M94"/>
  <c r="M8"/>
  <c r="M66"/>
  <c r="M36"/>
  <c r="AF101" i="5" l="1"/>
  <c r="B137"/>
  <c r="AF64"/>
  <c r="AF65" s="1"/>
  <c r="AF136"/>
  <c r="AF137" s="1"/>
  <c r="R137"/>
</calcChain>
</file>

<file path=xl/comments1.xml><?xml version="1.0" encoding="utf-8"?>
<comments xmlns="http://schemas.openxmlformats.org/spreadsheetml/2006/main">
  <authors>
    <author>Author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Analyst:</t>
        </r>
        <r>
          <rPr>
            <sz val="9"/>
            <color indexed="81"/>
            <rFont val="Tahoma"/>
            <family val="2"/>
          </rPr>
          <t xml:space="preserve">
The motor is dangerously near burning and requires immediate reqinding with 30-40% higher rating for the copper wires</t>
        </r>
      </text>
    </comment>
    <comment ref="H17" authorId="0">
      <text>
        <r>
          <rPr>
            <b/>
            <sz val="9"/>
            <color indexed="81"/>
            <rFont val="Tahoma"/>
            <family val="2"/>
          </rPr>
          <t>Analyst:</t>
        </r>
        <r>
          <rPr>
            <sz val="9"/>
            <color indexed="81"/>
            <rFont val="Tahoma"/>
            <family val="2"/>
          </rPr>
          <t xml:space="preserve">
The motor is dangerously near burning and requires immediate reqinding with 30-40% higher rating for the copper wires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Analyst:</t>
        </r>
        <r>
          <rPr>
            <sz val="9"/>
            <color indexed="81"/>
            <rFont val="Tahoma"/>
            <family val="2"/>
          </rPr>
          <t xml:space="preserve">
The motor is dangerously near burning and requires immediate reqinding with 30-40% higher rating for the copper wires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Analyst:</t>
        </r>
        <r>
          <rPr>
            <sz val="9"/>
            <color indexed="81"/>
            <rFont val="Tahoma"/>
            <family val="2"/>
          </rPr>
          <t xml:space="preserve">
Instrumentation issues are high for controls on the compression cycle and load distribution on the machine</t>
        </r>
      </text>
    </comment>
  </commentList>
</comments>
</file>

<file path=xl/sharedStrings.xml><?xml version="1.0" encoding="utf-8"?>
<sst xmlns="http://schemas.openxmlformats.org/spreadsheetml/2006/main" count="770" uniqueCount="246">
  <si>
    <t>Step</t>
  </si>
  <si>
    <t>Activity</t>
  </si>
  <si>
    <t>Delivery</t>
  </si>
  <si>
    <t>Objective</t>
  </si>
  <si>
    <t>Timeline</t>
  </si>
  <si>
    <t>Creation of cross-functional team</t>
  </si>
  <si>
    <t>1A</t>
  </si>
  <si>
    <t>1B</t>
  </si>
  <si>
    <t>Collating data from the process, maintenance, breakdown maps and quality interventions</t>
  </si>
  <si>
    <t>1C</t>
  </si>
  <si>
    <t>Creating an indicator matrix for the process-energy derivatives</t>
  </si>
  <si>
    <t>Statistical inferences on root cause analysis for the historical data</t>
  </si>
  <si>
    <t>Creating a working benchmark</t>
  </si>
  <si>
    <t>1D</t>
  </si>
  <si>
    <t>1E</t>
  </si>
  <si>
    <t>Key players in the process</t>
  </si>
  <si>
    <t>Role designing</t>
  </si>
  <si>
    <t>3 days</t>
  </si>
  <si>
    <t>Process data linkage with energy</t>
  </si>
  <si>
    <t>Influence groups of high impact</t>
  </si>
  <si>
    <t>Narrowing down the focus of action</t>
  </si>
  <si>
    <t>Designing action plans</t>
  </si>
  <si>
    <t>Finding the solution decision-tree</t>
  </si>
  <si>
    <t>To begin action</t>
  </si>
  <si>
    <t>Upgrade benchmarks and include in the budget</t>
  </si>
  <si>
    <t>Entire project tenure</t>
  </si>
  <si>
    <t>Data required</t>
  </si>
  <si>
    <t>Batchwise run efficency</t>
  </si>
  <si>
    <t>Quality parametric deviation data- batchwise</t>
  </si>
  <si>
    <t>Water feed meter reading</t>
  </si>
  <si>
    <t>Fuel consumption</t>
  </si>
  <si>
    <t>Line breakdown data sheet</t>
  </si>
  <si>
    <t>Maintenance activity list with frequency</t>
  </si>
  <si>
    <t>AHU maintenance activity with dates</t>
  </si>
  <si>
    <t>List of documents</t>
  </si>
  <si>
    <t>S. No.</t>
  </si>
  <si>
    <t>Creating the blueprint for action</t>
  </si>
  <si>
    <t>PRELIMINARY REQUIREMENTS</t>
  </si>
  <si>
    <t>Granulation</t>
  </si>
  <si>
    <t>PHASE</t>
  </si>
  <si>
    <t>AMPERES</t>
  </si>
  <si>
    <t>VOLTAGE</t>
  </si>
  <si>
    <t>THD%</t>
  </si>
  <si>
    <t>KW</t>
  </si>
  <si>
    <t>KVAR</t>
  </si>
  <si>
    <t>KVA</t>
  </si>
  <si>
    <t>PF</t>
  </si>
  <si>
    <r>
      <t xml:space="preserve">tan </t>
    </r>
    <r>
      <rPr>
        <sz val="11"/>
        <color theme="1"/>
        <rFont val="Symbol"/>
        <family val="1"/>
        <charset val="2"/>
      </rPr>
      <t>J</t>
    </r>
  </si>
  <si>
    <t>Phase Angle</t>
  </si>
  <si>
    <t>Peak i</t>
  </si>
  <si>
    <t>RMS</t>
  </si>
  <si>
    <t>CF (Crest Factor)</t>
  </si>
  <si>
    <t>R</t>
  </si>
  <si>
    <t>Y</t>
  </si>
  <si>
    <t>B</t>
  </si>
  <si>
    <t>PHASE IMBALANCES</t>
  </si>
  <si>
    <t xml:space="preserve">  DB FOR COMPRESSION / STRIPS/ GRANULATOR/FBD - fundamental energy data</t>
  </si>
  <si>
    <t>DB FOR COMPRESSION/ STRIPS/GRANULATOR/FBD- Power Quality Data</t>
  </si>
  <si>
    <t>COMPRESSION-1 fundamental energy data</t>
  </si>
  <si>
    <t>COMPRESSION -1 - Power Quality Data</t>
  </si>
  <si>
    <t xml:space="preserve"> COMPRESSION-2 - fundamental energy data</t>
  </si>
  <si>
    <t>COMPRESSION-2 - Power Quality Data</t>
  </si>
  <si>
    <t xml:space="preserve"> COMPRESSION-3 - fundamental energy data</t>
  </si>
  <si>
    <t>COMPRESSION-3 - Power Quality Data</t>
  </si>
  <si>
    <t xml:space="preserve"> FBD - fundamental energy data</t>
  </si>
  <si>
    <t>FBD - Power Quality Data</t>
  </si>
  <si>
    <t xml:space="preserve"> NEW CARTONING MACHINE - fundamental energy data</t>
  </si>
  <si>
    <t>NEW CARTONING MACHINE - Power Quality Data</t>
  </si>
  <si>
    <t xml:space="preserve"> OLD CARTONING MACHINE - fundamental energy data</t>
  </si>
  <si>
    <t>OLD CARTONING MACHINE - Power Quality Data</t>
  </si>
  <si>
    <t>tan J</t>
  </si>
  <si>
    <t xml:space="preserve"> GRANULATION - fundamental energy data</t>
  </si>
  <si>
    <t>GRANULATION - Power Quality Data</t>
  </si>
  <si>
    <t xml:space="preserve"> BLENDER - fundamental energy data</t>
  </si>
  <si>
    <t>BLENDER - Power Quality Data</t>
  </si>
  <si>
    <t>AHU-1  - fundamental energy data</t>
  </si>
  <si>
    <t>AHU-1 - Power Quality Data</t>
  </si>
  <si>
    <t>AHU-2  - fundamental energy data</t>
  </si>
  <si>
    <t>AHU-2 - Power Quality Data</t>
  </si>
  <si>
    <t>AHU-6  - fundamental energy data</t>
  </si>
  <si>
    <t>AHU-6 - Power Quality Data</t>
  </si>
  <si>
    <t>LIFT  - fundamental energy data  DOWNWARD MOVEMENT</t>
  </si>
  <si>
    <t>LIFT - Power Quality Data  DOWNWARD MOVEMENT</t>
  </si>
  <si>
    <r>
      <t>tan</t>
    </r>
    <r>
      <rPr>
        <sz val="11"/>
        <color theme="1"/>
        <rFont val="Symbol"/>
        <family val="1"/>
        <charset val="2"/>
      </rPr>
      <t xml:space="preserve"> J</t>
    </r>
  </si>
  <si>
    <t>LIFT  - fundamental energy data - UPWARD MOVEMENT</t>
  </si>
  <si>
    <t>LIFT - Power Quality Data  UPWARD MOVEMENT</t>
  </si>
  <si>
    <t xml:space="preserve"> </t>
  </si>
  <si>
    <t>Good morning cough tablets</t>
  </si>
  <si>
    <t>Time</t>
  </si>
  <si>
    <t>Stage</t>
  </si>
  <si>
    <t>Product</t>
  </si>
  <si>
    <t>S. No</t>
  </si>
  <si>
    <t>Koflyn</t>
  </si>
  <si>
    <t>Syrup</t>
  </si>
  <si>
    <t>Sugar syrup</t>
  </si>
  <si>
    <t>11:00AM</t>
  </si>
  <si>
    <t>RH</t>
  </si>
  <si>
    <t>Temp.</t>
  </si>
  <si>
    <t>Grains</t>
  </si>
  <si>
    <t>A RMS</t>
  </si>
  <si>
    <t>Voltage</t>
  </si>
  <si>
    <t>Line pressure differential</t>
  </si>
  <si>
    <t>Hardness</t>
  </si>
  <si>
    <t>Weight</t>
  </si>
  <si>
    <t>Thickness</t>
  </si>
  <si>
    <t>Moisture</t>
  </si>
  <si>
    <t>POWDER</t>
  </si>
  <si>
    <t>CRUSHED TABLET</t>
  </si>
  <si>
    <t>Friability</t>
  </si>
  <si>
    <t>LOW SPEED - 7 RPM</t>
  </si>
  <si>
    <t>HIGH SPEED - 14 RPM</t>
  </si>
  <si>
    <t>ADEPT MACHINERY PERFORMANCE ANALYSIS</t>
  </si>
  <si>
    <t>SAMPLE SIZE</t>
  </si>
  <si>
    <t>AVERAGE</t>
  </si>
  <si>
    <t>MEDIAN</t>
  </si>
  <si>
    <t>STANDARD DEVIATION</t>
  </si>
  <si>
    <t>VARIANCE</t>
  </si>
  <si>
    <t>GRADIENT</t>
  </si>
  <si>
    <t>Amperes</t>
  </si>
  <si>
    <t>kW</t>
  </si>
  <si>
    <t>kVA</t>
  </si>
  <si>
    <t>kVAR</t>
  </si>
  <si>
    <t>STANDARDIZATION (parametric)</t>
  </si>
  <si>
    <t>STANDARDIZATION (variance)</t>
  </si>
  <si>
    <t xml:space="preserve">PROCESS </t>
  </si>
  <si>
    <t>STATE - OF - PROCESS</t>
  </si>
  <si>
    <t>PARAMETRIC</t>
  </si>
  <si>
    <t>SCORE</t>
  </si>
  <si>
    <t>ELECTRICAL ENERGY</t>
  </si>
  <si>
    <t>CAD PRESS</t>
  </si>
  <si>
    <t>LOW SPEED - 7.8 RPM</t>
  </si>
  <si>
    <t>MEGAPRESS PERFORMANCE ANALYSIS</t>
  </si>
  <si>
    <t>LOW SPEED - 19 RPM</t>
  </si>
  <si>
    <t>Outlet</t>
  </si>
  <si>
    <t>Inlet</t>
  </si>
  <si>
    <t>Delta</t>
  </si>
  <si>
    <t>Median</t>
  </si>
  <si>
    <t>Fuel Level</t>
  </si>
  <si>
    <t>Water Level</t>
  </si>
  <si>
    <t>Fuel Pressure</t>
  </si>
  <si>
    <t>Feed Water Tempearture</t>
  </si>
  <si>
    <t>Steam Pressure @ generation</t>
  </si>
  <si>
    <t>Steam Pressure@ output</t>
  </si>
  <si>
    <t>Transferred temperature</t>
  </si>
  <si>
    <t>Saturated liquid</t>
  </si>
  <si>
    <t>Saturated vapor</t>
  </si>
  <si>
    <t>Delta entropy in the system</t>
  </si>
  <si>
    <t>Fluid enthalpy @ ignition point - saturated steam transition</t>
  </si>
  <si>
    <t>Feed Water Temperature</t>
  </si>
  <si>
    <r>
      <t xml:space="preserve">tan </t>
    </r>
    <r>
      <rPr>
        <sz val="11"/>
        <color theme="1"/>
        <rFont val="Symbol"/>
        <family val="1"/>
        <charset val="2"/>
      </rPr>
      <t>f</t>
    </r>
  </si>
  <si>
    <t>Steam supplied</t>
  </si>
  <si>
    <t>Fuel used</t>
  </si>
  <si>
    <t>Steam/Fuel ratio</t>
  </si>
  <si>
    <r>
      <t>tan</t>
    </r>
    <r>
      <rPr>
        <sz val="11"/>
        <color theme="1"/>
        <rFont val="Symbol"/>
        <family val="1"/>
        <charset val="2"/>
      </rPr>
      <t xml:space="preserve"> f</t>
    </r>
  </si>
  <si>
    <r>
      <t>t</t>
    </r>
    <r>
      <rPr>
        <vertAlign val="subscript"/>
        <sz val="11"/>
        <color theme="1"/>
        <rFont val="Times New Roman"/>
        <family val="1"/>
      </rPr>
      <t>1</t>
    </r>
  </si>
  <si>
    <r>
      <t>t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</si>
  <si>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</si>
  <si>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</si>
  <si>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Times New Roman"/>
        <family val="1"/>
      </rPr>
      <t>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</si>
  <si>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Times New Roman"/>
        <family val="1"/>
      </rPr>
      <t>6</t>
    </r>
    <r>
      <rPr>
        <sz val="11"/>
        <color theme="1"/>
        <rFont val="Calibri"/>
        <family val="2"/>
        <scheme val="minor"/>
      </rPr>
      <t/>
    </r>
  </si>
  <si>
    <t>Phase configuration</t>
  </si>
  <si>
    <t>ELECTRICAL ENERGY ANALYSIS</t>
  </si>
  <si>
    <t>FBD ANALYSIS FOR DRYING</t>
  </si>
  <si>
    <t>AHU ANALYIS</t>
  </si>
  <si>
    <t>THERMAL ENERGY ANALYSIS</t>
  </si>
  <si>
    <t>Action - future</t>
  </si>
  <si>
    <t>Timeline for completion</t>
  </si>
  <si>
    <t>Direct compression analysis for process and electrical energy</t>
  </si>
  <si>
    <t>Statistical analysis of data clarifying the electrical and mechanical action points during the service as explained in the note</t>
  </si>
  <si>
    <t>Electrical rewinding of motors</t>
  </si>
  <si>
    <t>Cylinder surface wear correction</t>
  </si>
  <si>
    <t>Damping the vibrations</t>
  </si>
  <si>
    <t>July, 2016</t>
  </si>
  <si>
    <t>FBD drying configuration</t>
  </si>
  <si>
    <t>Optimizing parameters on the boiler and the dryer highlighted</t>
  </si>
  <si>
    <t>Optimizing the steam pressure through the service of boiler</t>
  </si>
  <si>
    <t>Distribution of heat in the air inside the FBD for optimized consistency of drying of the granules</t>
  </si>
  <si>
    <t>Optimizing the velocity of air by control of enthalpy to ensure particle size consistency of the granulation process</t>
  </si>
  <si>
    <t>Phase imbalances to be removed for the B phase</t>
  </si>
  <si>
    <t>Reducing the harmonics in the system to &lt;3% from existing levels of &gt;50%</t>
  </si>
  <si>
    <t>Sugar formation for syrup process</t>
  </si>
  <si>
    <t>Highlighted the action points for improving both process and thermal energy efficiency</t>
  </si>
  <si>
    <t>Working on the condensate recovery system to optimize flow</t>
  </si>
  <si>
    <t>Establishing pre-heating mechanism for the process optimization</t>
  </si>
  <si>
    <t>Improving on the stirrer motor efficiency through re-winding and linkage with harmonics control</t>
  </si>
  <si>
    <t>B-phase improvements in the line</t>
  </si>
  <si>
    <t>Process efficiency improvement - 30%</t>
  </si>
  <si>
    <t>Thermal energy improvement - 25%</t>
  </si>
  <si>
    <t>Electrical energy improvements - 25%</t>
  </si>
  <si>
    <t>HIGH SPEED - 26 RPM</t>
  </si>
  <si>
    <t>Boiler service - cleaning of the filters, the burner and nozzles as well as cleansing of the fuel conduits with heated car engine oil (typically heated to 85-90 degrees celsius)</t>
  </si>
  <si>
    <t>Working on shaft eccentricity of the drives</t>
  </si>
  <si>
    <t>STATUS UPDATE ON THE EMP PROGRAM FOR TIMELINE ENDED 30TH JUNE, 2016</t>
  </si>
  <si>
    <t>BOILER SERVICE JUSTIFICATION</t>
  </si>
  <si>
    <t>Expected gains</t>
  </si>
  <si>
    <t>Impact - process sustainability</t>
  </si>
  <si>
    <t>Linking up with rectifiers for controlling harmonics in drives for both AHU and motors for the compression</t>
  </si>
  <si>
    <t>August, 2016</t>
  </si>
  <si>
    <t>ELECRO-MECHANICAL OVERHAUL</t>
  </si>
  <si>
    <t>ACTIVITY CLUSTER</t>
  </si>
  <si>
    <t>Entropy</t>
  </si>
  <si>
    <t>Target variance</t>
  </si>
  <si>
    <t>Target value</t>
  </si>
  <si>
    <t>Die-punch combination</t>
  </si>
  <si>
    <t>Cam</t>
  </si>
  <si>
    <t>Rotary element-1</t>
  </si>
  <si>
    <t>Rotary element-2</t>
  </si>
  <si>
    <t>Rotary element-3</t>
  </si>
  <si>
    <t>Motor bearing</t>
  </si>
  <si>
    <t>Motor shaft</t>
  </si>
  <si>
    <t>Machine shaft</t>
  </si>
  <si>
    <t>Vibration</t>
  </si>
  <si>
    <t>Thermometry</t>
  </si>
  <si>
    <t>Loading element</t>
  </si>
  <si>
    <t>Parameter</t>
  </si>
  <si>
    <t>AVERAGE-1</t>
  </si>
  <si>
    <t>AVERAGE-2</t>
  </si>
  <si>
    <t>AVERAGE-3</t>
  </si>
  <si>
    <t>MEDIAN-1</t>
  </si>
  <si>
    <t>MEDIAN-2</t>
  </si>
  <si>
    <t>MEDIAN-3</t>
  </si>
  <si>
    <t>STANDARD DEVIATION-1</t>
  </si>
  <si>
    <t>STANDARD DEVIATION-2</t>
  </si>
  <si>
    <t>STANDARD DEVIATION-3</t>
  </si>
  <si>
    <t>VARIANCE-1</t>
  </si>
  <si>
    <t>VARIANCE-2</t>
  </si>
  <si>
    <t>VARIANCE-3</t>
  </si>
  <si>
    <t>TARGET VALUE-1</t>
  </si>
  <si>
    <t>TARGET VALUE-2</t>
  </si>
  <si>
    <t>TARGET VALUE-3</t>
  </si>
  <si>
    <t>TARGET VARIANCE-1</t>
  </si>
  <si>
    <t>TARGET VARIANCE-2</t>
  </si>
  <si>
    <t>TARGET VARIANCE-3</t>
  </si>
  <si>
    <t>ENTROPY-1</t>
  </si>
  <si>
    <t>ENTROPY-2</t>
  </si>
  <si>
    <t>ENTROPY-3</t>
  </si>
  <si>
    <t>STANDARDIZATION (VARIANCE)-1</t>
  </si>
  <si>
    <t>STANDARDIZATION (VARIANCE)-2</t>
  </si>
  <si>
    <t>STANDARDIZATION (VARIANCE)-3</t>
  </si>
  <si>
    <t>STANDARDIZATION (PARAMETRIC)-1</t>
  </si>
  <si>
    <t>STANDARDIZATION (PARAMETRIC)-2</t>
  </si>
  <si>
    <t>STANDARDIZATION (PARAMETRIC)-3</t>
  </si>
  <si>
    <t>STANDARDIZATION (PARAMTERIC) - consolidated</t>
  </si>
  <si>
    <t>STANDARDIZATION (VARIANCE) - consolidated</t>
  </si>
  <si>
    <t>Compressed air leakage (in percentage at medium sensitivity)</t>
  </si>
  <si>
    <t>MECHANICAL QUALITY - MACHINERY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</si>
</sst>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0"/>
    <numFmt numFmtId="166" formatCode="0.000"/>
    <numFmt numFmtId="167" formatCode="0.0%"/>
  </numFmts>
  <fonts count="2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 tint="0.34998626667073579"/>
      <name val="Times New Roman"/>
      <family val="1"/>
    </font>
    <font>
      <b/>
      <sz val="11"/>
      <color theme="1" tint="0.34998626667073579"/>
      <name val="Times New Roman"/>
      <family val="1"/>
    </font>
    <font>
      <b/>
      <sz val="11"/>
      <color theme="6" tint="-0.249977111117893"/>
      <name val="Times New Roman"/>
      <family val="1"/>
    </font>
    <font>
      <b/>
      <sz val="11"/>
      <color theme="5" tint="-0.499984740745262"/>
      <name val="Times New Roman"/>
      <family val="1"/>
    </font>
    <font>
      <strike/>
      <sz val="11"/>
      <color theme="1"/>
      <name val="Times New Roman"/>
      <family val="1"/>
    </font>
    <font>
      <b/>
      <sz val="11"/>
      <color theme="3" tint="-0.499984740745262"/>
      <name val="Times New Roman"/>
      <family val="1"/>
    </font>
    <font>
      <vertAlign val="subscript"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3" tint="-0.249977111117893"/>
      <name val="Times New Roman"/>
      <family val="1"/>
    </font>
    <font>
      <sz val="11"/>
      <color theme="5" tint="-0.49998474074526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9" fontId="6" fillId="6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0" fontId="5" fillId="7" borderId="1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10" fontId="5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9" borderId="0" xfId="0" applyNumberFormat="1" applyFont="1" applyFill="1" applyAlignment="1">
      <alignment horizontal="center" vertical="center" wrapText="1"/>
    </xf>
    <xf numFmtId="10" fontId="5" fillId="5" borderId="0" xfId="0" applyNumberFormat="1" applyFont="1" applyFill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10" borderId="0" xfId="0" applyNumberFormat="1" applyFont="1" applyFill="1" applyBorder="1" applyAlignment="1">
      <alignment horizontal="center" vertical="center" wrapText="1"/>
    </xf>
    <xf numFmtId="2" fontId="5" fillId="6" borderId="0" xfId="0" applyNumberFormat="1" applyFont="1" applyFill="1" applyBorder="1" applyAlignment="1">
      <alignment horizontal="center" vertical="center" wrapText="1"/>
    </xf>
    <xf numFmtId="2" fontId="5" fillId="11" borderId="0" xfId="0" applyNumberFormat="1" applyFont="1" applyFill="1" applyBorder="1" applyAlignment="1">
      <alignment horizontal="center" vertical="center" wrapText="1"/>
    </xf>
    <xf numFmtId="2" fontId="5" fillId="12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10" fontId="1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12" borderId="0" xfId="0" applyFont="1" applyFill="1" applyAlignment="1">
      <alignment horizontal="center" vertical="center" wrapText="1"/>
    </xf>
    <xf numFmtId="9" fontId="5" fillId="0" borderId="0" xfId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15" fillId="13" borderId="0" xfId="0" applyFont="1" applyFill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5" borderId="1" xfId="0" applyNumberFormat="1" applyFont="1" applyFill="1" applyBorder="1" applyAlignment="1">
      <alignment horizontal="center" vertical="center" wrapText="1"/>
    </xf>
    <xf numFmtId="10" fontId="5" fillId="9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2" fontId="20" fillId="7" borderId="1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 wrapText="1"/>
    </xf>
    <xf numFmtId="0" fontId="15" fillId="1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11" fillId="2" borderId="0" xfId="1" applyNumberFormat="1" applyFont="1" applyFill="1" applyAlignment="1">
      <alignment horizontal="center" vertical="center" wrapText="1"/>
    </xf>
    <xf numFmtId="10" fontId="12" fillId="4" borderId="0" xfId="1" applyNumberFormat="1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0" fontId="13" fillId="7" borderId="1" xfId="1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0" fontId="11" fillId="2" borderId="1" xfId="1" applyNumberFormat="1" applyFont="1" applyFill="1" applyBorder="1" applyAlignment="1">
      <alignment horizontal="center" vertical="center" wrapText="1"/>
    </xf>
    <xf numFmtId="2" fontId="20" fillId="7" borderId="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17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90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'Granulation Dynamics-1'!$I$4</c:f>
              <c:strCache>
                <c:ptCount val="1"/>
                <c:pt idx="0">
                  <c:v>Inlet</c:v>
                </c:pt>
              </c:strCache>
            </c:strRef>
          </c:tx>
          <c:marker>
            <c:symbol val="none"/>
          </c:marker>
          <c:val>
            <c:numRef>
              <c:f>'Granulation Dynamics-1'!$I$5:$I$657</c:f>
              <c:numCache>
                <c:formatCode>General</c:formatCode>
                <c:ptCount val="653"/>
                <c:pt idx="0">
                  <c:v>53</c:v>
                </c:pt>
                <c:pt idx="1">
                  <c:v>7</c:v>
                </c:pt>
                <c:pt idx="2">
                  <c:v>0</c:v>
                </c:pt>
                <c:pt idx="3">
                  <c:v>71</c:v>
                </c:pt>
                <c:pt idx="4">
                  <c:v>0</c:v>
                </c:pt>
                <c:pt idx="5">
                  <c:v>58</c:v>
                </c:pt>
                <c:pt idx="6">
                  <c:v>14</c:v>
                </c:pt>
                <c:pt idx="7">
                  <c:v>7</c:v>
                </c:pt>
                <c:pt idx="8">
                  <c:v>51</c:v>
                </c:pt>
                <c:pt idx="9">
                  <c:v>63</c:v>
                </c:pt>
                <c:pt idx="10">
                  <c:v>52</c:v>
                </c:pt>
                <c:pt idx="11">
                  <c:v>14</c:v>
                </c:pt>
                <c:pt idx="12">
                  <c:v>16</c:v>
                </c:pt>
                <c:pt idx="13">
                  <c:v>61</c:v>
                </c:pt>
                <c:pt idx="14">
                  <c:v>54</c:v>
                </c:pt>
                <c:pt idx="15">
                  <c:v>66</c:v>
                </c:pt>
                <c:pt idx="16">
                  <c:v>52</c:v>
                </c:pt>
                <c:pt idx="17">
                  <c:v>0</c:v>
                </c:pt>
                <c:pt idx="18">
                  <c:v>75</c:v>
                </c:pt>
                <c:pt idx="19">
                  <c:v>42</c:v>
                </c:pt>
                <c:pt idx="20">
                  <c:v>0</c:v>
                </c:pt>
                <c:pt idx="21">
                  <c:v>65</c:v>
                </c:pt>
                <c:pt idx="22">
                  <c:v>3</c:v>
                </c:pt>
                <c:pt idx="23">
                  <c:v>4</c:v>
                </c:pt>
                <c:pt idx="24">
                  <c:v>54</c:v>
                </c:pt>
                <c:pt idx="25">
                  <c:v>17</c:v>
                </c:pt>
                <c:pt idx="26">
                  <c:v>55</c:v>
                </c:pt>
                <c:pt idx="27">
                  <c:v>52</c:v>
                </c:pt>
                <c:pt idx="28">
                  <c:v>7</c:v>
                </c:pt>
                <c:pt idx="29">
                  <c:v>0</c:v>
                </c:pt>
                <c:pt idx="30">
                  <c:v>52</c:v>
                </c:pt>
                <c:pt idx="31">
                  <c:v>14</c:v>
                </c:pt>
                <c:pt idx="32">
                  <c:v>0</c:v>
                </c:pt>
                <c:pt idx="33">
                  <c:v>76</c:v>
                </c:pt>
                <c:pt idx="34">
                  <c:v>16</c:v>
                </c:pt>
                <c:pt idx="35">
                  <c:v>21</c:v>
                </c:pt>
                <c:pt idx="36">
                  <c:v>3</c:v>
                </c:pt>
                <c:pt idx="37">
                  <c:v>53</c:v>
                </c:pt>
                <c:pt idx="38">
                  <c:v>40</c:v>
                </c:pt>
                <c:pt idx="39">
                  <c:v>20</c:v>
                </c:pt>
                <c:pt idx="40">
                  <c:v>0</c:v>
                </c:pt>
                <c:pt idx="41">
                  <c:v>55</c:v>
                </c:pt>
                <c:pt idx="42">
                  <c:v>53</c:v>
                </c:pt>
                <c:pt idx="43">
                  <c:v>0</c:v>
                </c:pt>
                <c:pt idx="44">
                  <c:v>57</c:v>
                </c:pt>
                <c:pt idx="45">
                  <c:v>15</c:v>
                </c:pt>
                <c:pt idx="46">
                  <c:v>65</c:v>
                </c:pt>
                <c:pt idx="47">
                  <c:v>53</c:v>
                </c:pt>
                <c:pt idx="48">
                  <c:v>7</c:v>
                </c:pt>
                <c:pt idx="49">
                  <c:v>55</c:v>
                </c:pt>
                <c:pt idx="50">
                  <c:v>54</c:v>
                </c:pt>
                <c:pt idx="51">
                  <c:v>16</c:v>
                </c:pt>
                <c:pt idx="52">
                  <c:v>55</c:v>
                </c:pt>
                <c:pt idx="53">
                  <c:v>53</c:v>
                </c:pt>
                <c:pt idx="54">
                  <c:v>26</c:v>
                </c:pt>
                <c:pt idx="55">
                  <c:v>56</c:v>
                </c:pt>
                <c:pt idx="56">
                  <c:v>54</c:v>
                </c:pt>
                <c:pt idx="57">
                  <c:v>0</c:v>
                </c:pt>
                <c:pt idx="58">
                  <c:v>56</c:v>
                </c:pt>
                <c:pt idx="59">
                  <c:v>0</c:v>
                </c:pt>
                <c:pt idx="60">
                  <c:v>54</c:v>
                </c:pt>
                <c:pt idx="61">
                  <c:v>0</c:v>
                </c:pt>
                <c:pt idx="62">
                  <c:v>58</c:v>
                </c:pt>
                <c:pt idx="63">
                  <c:v>15</c:v>
                </c:pt>
                <c:pt idx="64">
                  <c:v>26</c:v>
                </c:pt>
                <c:pt idx="65">
                  <c:v>69</c:v>
                </c:pt>
                <c:pt idx="66">
                  <c:v>0</c:v>
                </c:pt>
                <c:pt idx="67">
                  <c:v>73</c:v>
                </c:pt>
                <c:pt idx="68">
                  <c:v>53</c:v>
                </c:pt>
                <c:pt idx="69">
                  <c:v>15</c:v>
                </c:pt>
                <c:pt idx="70">
                  <c:v>0</c:v>
                </c:pt>
                <c:pt idx="71">
                  <c:v>54</c:v>
                </c:pt>
                <c:pt idx="72">
                  <c:v>33</c:v>
                </c:pt>
                <c:pt idx="73">
                  <c:v>0</c:v>
                </c:pt>
                <c:pt idx="74">
                  <c:v>56</c:v>
                </c:pt>
                <c:pt idx="75">
                  <c:v>54</c:v>
                </c:pt>
                <c:pt idx="76">
                  <c:v>0</c:v>
                </c:pt>
                <c:pt idx="77">
                  <c:v>55</c:v>
                </c:pt>
                <c:pt idx="78">
                  <c:v>0</c:v>
                </c:pt>
                <c:pt idx="79">
                  <c:v>53</c:v>
                </c:pt>
                <c:pt idx="80">
                  <c:v>0</c:v>
                </c:pt>
                <c:pt idx="81">
                  <c:v>75</c:v>
                </c:pt>
                <c:pt idx="82">
                  <c:v>31</c:v>
                </c:pt>
                <c:pt idx="83">
                  <c:v>0</c:v>
                </c:pt>
                <c:pt idx="84">
                  <c:v>54</c:v>
                </c:pt>
                <c:pt idx="85">
                  <c:v>0</c:v>
                </c:pt>
                <c:pt idx="86">
                  <c:v>55</c:v>
                </c:pt>
                <c:pt idx="87">
                  <c:v>54</c:v>
                </c:pt>
                <c:pt idx="88">
                  <c:v>56</c:v>
                </c:pt>
                <c:pt idx="89">
                  <c:v>57</c:v>
                </c:pt>
                <c:pt idx="90">
                  <c:v>17</c:v>
                </c:pt>
                <c:pt idx="91">
                  <c:v>74</c:v>
                </c:pt>
                <c:pt idx="92">
                  <c:v>65</c:v>
                </c:pt>
                <c:pt idx="93">
                  <c:v>54</c:v>
                </c:pt>
                <c:pt idx="94">
                  <c:v>0</c:v>
                </c:pt>
                <c:pt idx="95">
                  <c:v>76</c:v>
                </c:pt>
                <c:pt idx="96">
                  <c:v>54</c:v>
                </c:pt>
                <c:pt idx="97">
                  <c:v>0</c:v>
                </c:pt>
                <c:pt idx="98">
                  <c:v>45</c:v>
                </c:pt>
                <c:pt idx="99">
                  <c:v>60</c:v>
                </c:pt>
                <c:pt idx="100">
                  <c:v>16</c:v>
                </c:pt>
                <c:pt idx="101">
                  <c:v>77</c:v>
                </c:pt>
                <c:pt idx="102">
                  <c:v>39</c:v>
                </c:pt>
                <c:pt idx="103">
                  <c:v>0</c:v>
                </c:pt>
                <c:pt idx="104">
                  <c:v>54</c:v>
                </c:pt>
                <c:pt idx="105">
                  <c:v>16</c:v>
                </c:pt>
                <c:pt idx="106">
                  <c:v>0</c:v>
                </c:pt>
                <c:pt idx="107">
                  <c:v>57</c:v>
                </c:pt>
                <c:pt idx="108">
                  <c:v>16</c:v>
                </c:pt>
                <c:pt idx="109">
                  <c:v>0</c:v>
                </c:pt>
                <c:pt idx="110">
                  <c:v>55</c:v>
                </c:pt>
                <c:pt idx="111">
                  <c:v>54</c:v>
                </c:pt>
                <c:pt idx="112">
                  <c:v>17</c:v>
                </c:pt>
                <c:pt idx="113">
                  <c:v>73</c:v>
                </c:pt>
                <c:pt idx="114">
                  <c:v>54</c:v>
                </c:pt>
                <c:pt idx="115">
                  <c:v>0</c:v>
                </c:pt>
                <c:pt idx="116">
                  <c:v>2</c:v>
                </c:pt>
                <c:pt idx="117">
                  <c:v>55</c:v>
                </c:pt>
                <c:pt idx="118">
                  <c:v>24</c:v>
                </c:pt>
                <c:pt idx="119">
                  <c:v>55</c:v>
                </c:pt>
                <c:pt idx="120">
                  <c:v>0</c:v>
                </c:pt>
                <c:pt idx="121">
                  <c:v>4</c:v>
                </c:pt>
                <c:pt idx="122">
                  <c:v>54</c:v>
                </c:pt>
                <c:pt idx="123">
                  <c:v>0</c:v>
                </c:pt>
                <c:pt idx="124">
                  <c:v>55</c:v>
                </c:pt>
                <c:pt idx="125">
                  <c:v>13</c:v>
                </c:pt>
                <c:pt idx="126">
                  <c:v>46</c:v>
                </c:pt>
                <c:pt idx="127">
                  <c:v>60</c:v>
                </c:pt>
                <c:pt idx="128">
                  <c:v>55</c:v>
                </c:pt>
                <c:pt idx="129">
                  <c:v>0</c:v>
                </c:pt>
                <c:pt idx="130">
                  <c:v>77</c:v>
                </c:pt>
                <c:pt idx="131">
                  <c:v>0</c:v>
                </c:pt>
                <c:pt idx="132">
                  <c:v>53</c:v>
                </c:pt>
                <c:pt idx="133">
                  <c:v>55</c:v>
                </c:pt>
                <c:pt idx="134">
                  <c:v>21</c:v>
                </c:pt>
                <c:pt idx="135">
                  <c:v>66</c:v>
                </c:pt>
                <c:pt idx="136">
                  <c:v>56</c:v>
                </c:pt>
                <c:pt idx="137">
                  <c:v>15</c:v>
                </c:pt>
                <c:pt idx="138">
                  <c:v>0</c:v>
                </c:pt>
                <c:pt idx="139">
                  <c:v>67</c:v>
                </c:pt>
                <c:pt idx="140">
                  <c:v>56</c:v>
                </c:pt>
                <c:pt idx="141">
                  <c:v>54</c:v>
                </c:pt>
                <c:pt idx="142">
                  <c:v>9</c:v>
                </c:pt>
                <c:pt idx="143">
                  <c:v>71</c:v>
                </c:pt>
                <c:pt idx="144">
                  <c:v>54</c:v>
                </c:pt>
                <c:pt idx="145">
                  <c:v>56</c:v>
                </c:pt>
                <c:pt idx="146">
                  <c:v>55</c:v>
                </c:pt>
                <c:pt idx="147">
                  <c:v>0</c:v>
                </c:pt>
                <c:pt idx="148">
                  <c:v>55</c:v>
                </c:pt>
                <c:pt idx="149">
                  <c:v>54</c:v>
                </c:pt>
                <c:pt idx="150">
                  <c:v>0</c:v>
                </c:pt>
                <c:pt idx="151">
                  <c:v>57</c:v>
                </c:pt>
                <c:pt idx="152">
                  <c:v>0</c:v>
                </c:pt>
                <c:pt idx="153">
                  <c:v>55</c:v>
                </c:pt>
                <c:pt idx="154">
                  <c:v>0</c:v>
                </c:pt>
                <c:pt idx="155">
                  <c:v>10</c:v>
                </c:pt>
                <c:pt idx="156">
                  <c:v>76</c:v>
                </c:pt>
                <c:pt idx="157">
                  <c:v>55</c:v>
                </c:pt>
                <c:pt idx="158">
                  <c:v>54</c:v>
                </c:pt>
                <c:pt idx="159">
                  <c:v>51</c:v>
                </c:pt>
                <c:pt idx="160">
                  <c:v>4</c:v>
                </c:pt>
                <c:pt idx="161">
                  <c:v>76</c:v>
                </c:pt>
                <c:pt idx="162">
                  <c:v>55</c:v>
                </c:pt>
                <c:pt idx="163">
                  <c:v>3</c:v>
                </c:pt>
                <c:pt idx="164">
                  <c:v>54</c:v>
                </c:pt>
                <c:pt idx="165">
                  <c:v>49</c:v>
                </c:pt>
                <c:pt idx="166">
                  <c:v>2</c:v>
                </c:pt>
                <c:pt idx="167">
                  <c:v>52</c:v>
                </c:pt>
                <c:pt idx="168">
                  <c:v>56</c:v>
                </c:pt>
                <c:pt idx="169">
                  <c:v>54</c:v>
                </c:pt>
                <c:pt idx="170">
                  <c:v>0</c:v>
                </c:pt>
                <c:pt idx="171">
                  <c:v>39</c:v>
                </c:pt>
                <c:pt idx="172">
                  <c:v>76</c:v>
                </c:pt>
                <c:pt idx="173">
                  <c:v>55</c:v>
                </c:pt>
                <c:pt idx="174">
                  <c:v>32</c:v>
                </c:pt>
                <c:pt idx="175">
                  <c:v>25</c:v>
                </c:pt>
                <c:pt idx="176">
                  <c:v>55</c:v>
                </c:pt>
                <c:pt idx="177">
                  <c:v>0</c:v>
                </c:pt>
                <c:pt idx="178">
                  <c:v>55</c:v>
                </c:pt>
                <c:pt idx="179">
                  <c:v>18</c:v>
                </c:pt>
                <c:pt idx="180">
                  <c:v>15</c:v>
                </c:pt>
                <c:pt idx="181">
                  <c:v>76</c:v>
                </c:pt>
                <c:pt idx="182">
                  <c:v>17</c:v>
                </c:pt>
                <c:pt idx="183">
                  <c:v>56</c:v>
                </c:pt>
                <c:pt idx="184">
                  <c:v>12</c:v>
                </c:pt>
                <c:pt idx="185">
                  <c:v>56</c:v>
                </c:pt>
                <c:pt idx="186">
                  <c:v>15</c:v>
                </c:pt>
                <c:pt idx="187">
                  <c:v>0</c:v>
                </c:pt>
                <c:pt idx="188">
                  <c:v>19</c:v>
                </c:pt>
                <c:pt idx="189">
                  <c:v>66</c:v>
                </c:pt>
                <c:pt idx="190">
                  <c:v>76</c:v>
                </c:pt>
                <c:pt idx="191">
                  <c:v>56</c:v>
                </c:pt>
                <c:pt idx="192">
                  <c:v>0</c:v>
                </c:pt>
                <c:pt idx="193">
                  <c:v>45</c:v>
                </c:pt>
                <c:pt idx="194">
                  <c:v>43</c:v>
                </c:pt>
                <c:pt idx="195">
                  <c:v>0</c:v>
                </c:pt>
                <c:pt idx="196">
                  <c:v>55</c:v>
                </c:pt>
                <c:pt idx="197">
                  <c:v>0</c:v>
                </c:pt>
                <c:pt idx="198">
                  <c:v>56</c:v>
                </c:pt>
                <c:pt idx="199">
                  <c:v>16</c:v>
                </c:pt>
                <c:pt idx="200">
                  <c:v>77</c:v>
                </c:pt>
                <c:pt idx="201">
                  <c:v>55</c:v>
                </c:pt>
                <c:pt idx="202">
                  <c:v>3</c:v>
                </c:pt>
                <c:pt idx="203">
                  <c:v>69</c:v>
                </c:pt>
                <c:pt idx="204">
                  <c:v>0</c:v>
                </c:pt>
                <c:pt idx="205">
                  <c:v>14</c:v>
                </c:pt>
                <c:pt idx="206">
                  <c:v>58</c:v>
                </c:pt>
                <c:pt idx="207">
                  <c:v>0</c:v>
                </c:pt>
                <c:pt idx="208">
                  <c:v>78</c:v>
                </c:pt>
                <c:pt idx="209">
                  <c:v>55</c:v>
                </c:pt>
                <c:pt idx="210">
                  <c:v>30</c:v>
                </c:pt>
                <c:pt idx="211">
                  <c:v>73</c:v>
                </c:pt>
                <c:pt idx="212">
                  <c:v>57</c:v>
                </c:pt>
                <c:pt idx="213">
                  <c:v>0</c:v>
                </c:pt>
                <c:pt idx="214">
                  <c:v>43</c:v>
                </c:pt>
                <c:pt idx="215">
                  <c:v>55</c:v>
                </c:pt>
                <c:pt idx="216">
                  <c:v>55</c:v>
                </c:pt>
                <c:pt idx="217">
                  <c:v>0</c:v>
                </c:pt>
                <c:pt idx="218">
                  <c:v>56</c:v>
                </c:pt>
                <c:pt idx="219">
                  <c:v>0</c:v>
                </c:pt>
                <c:pt idx="220">
                  <c:v>55</c:v>
                </c:pt>
                <c:pt idx="221">
                  <c:v>13</c:v>
                </c:pt>
                <c:pt idx="222">
                  <c:v>46</c:v>
                </c:pt>
                <c:pt idx="223">
                  <c:v>66</c:v>
                </c:pt>
                <c:pt idx="224">
                  <c:v>32</c:v>
                </c:pt>
                <c:pt idx="225">
                  <c:v>56</c:v>
                </c:pt>
                <c:pt idx="226">
                  <c:v>31</c:v>
                </c:pt>
                <c:pt idx="227">
                  <c:v>71</c:v>
                </c:pt>
                <c:pt idx="228">
                  <c:v>20</c:v>
                </c:pt>
                <c:pt idx="229">
                  <c:v>53</c:v>
                </c:pt>
                <c:pt idx="230">
                  <c:v>48</c:v>
                </c:pt>
                <c:pt idx="231">
                  <c:v>30</c:v>
                </c:pt>
                <c:pt idx="232">
                  <c:v>59</c:v>
                </c:pt>
                <c:pt idx="233">
                  <c:v>22</c:v>
                </c:pt>
                <c:pt idx="234">
                  <c:v>67</c:v>
                </c:pt>
                <c:pt idx="235">
                  <c:v>33</c:v>
                </c:pt>
                <c:pt idx="236">
                  <c:v>52</c:v>
                </c:pt>
                <c:pt idx="237">
                  <c:v>69</c:v>
                </c:pt>
                <c:pt idx="238">
                  <c:v>25</c:v>
                </c:pt>
                <c:pt idx="239">
                  <c:v>25</c:v>
                </c:pt>
                <c:pt idx="240">
                  <c:v>60</c:v>
                </c:pt>
                <c:pt idx="241">
                  <c:v>17</c:v>
                </c:pt>
                <c:pt idx="242">
                  <c:v>32</c:v>
                </c:pt>
                <c:pt idx="243">
                  <c:v>34</c:v>
                </c:pt>
                <c:pt idx="244">
                  <c:v>64</c:v>
                </c:pt>
                <c:pt idx="245">
                  <c:v>54</c:v>
                </c:pt>
                <c:pt idx="246">
                  <c:v>38</c:v>
                </c:pt>
                <c:pt idx="247">
                  <c:v>31</c:v>
                </c:pt>
                <c:pt idx="248">
                  <c:v>54</c:v>
                </c:pt>
                <c:pt idx="249">
                  <c:v>69</c:v>
                </c:pt>
                <c:pt idx="250">
                  <c:v>48</c:v>
                </c:pt>
                <c:pt idx="251">
                  <c:v>45</c:v>
                </c:pt>
                <c:pt idx="252">
                  <c:v>70</c:v>
                </c:pt>
                <c:pt idx="253">
                  <c:v>25</c:v>
                </c:pt>
                <c:pt idx="254">
                  <c:v>48</c:v>
                </c:pt>
                <c:pt idx="255">
                  <c:v>64</c:v>
                </c:pt>
                <c:pt idx="256">
                  <c:v>40</c:v>
                </c:pt>
                <c:pt idx="257">
                  <c:v>66</c:v>
                </c:pt>
                <c:pt idx="258">
                  <c:v>27</c:v>
                </c:pt>
                <c:pt idx="259">
                  <c:v>19</c:v>
                </c:pt>
                <c:pt idx="260">
                  <c:v>37</c:v>
                </c:pt>
                <c:pt idx="261">
                  <c:v>34</c:v>
                </c:pt>
                <c:pt idx="262">
                  <c:v>57</c:v>
                </c:pt>
                <c:pt idx="263">
                  <c:v>67</c:v>
                </c:pt>
                <c:pt idx="264">
                  <c:v>30</c:v>
                </c:pt>
                <c:pt idx="265">
                  <c:v>70</c:v>
                </c:pt>
                <c:pt idx="266">
                  <c:v>22</c:v>
                </c:pt>
                <c:pt idx="267">
                  <c:v>53</c:v>
                </c:pt>
                <c:pt idx="268">
                  <c:v>54</c:v>
                </c:pt>
                <c:pt idx="269">
                  <c:v>31</c:v>
                </c:pt>
                <c:pt idx="270">
                  <c:v>73</c:v>
                </c:pt>
                <c:pt idx="271">
                  <c:v>24</c:v>
                </c:pt>
                <c:pt idx="272">
                  <c:v>72</c:v>
                </c:pt>
                <c:pt idx="273">
                  <c:v>17</c:v>
                </c:pt>
                <c:pt idx="274">
                  <c:v>73</c:v>
                </c:pt>
                <c:pt idx="275">
                  <c:v>54</c:v>
                </c:pt>
                <c:pt idx="276">
                  <c:v>22</c:v>
                </c:pt>
                <c:pt idx="277">
                  <c:v>61</c:v>
                </c:pt>
                <c:pt idx="278">
                  <c:v>14</c:v>
                </c:pt>
                <c:pt idx="279">
                  <c:v>40</c:v>
                </c:pt>
                <c:pt idx="280">
                  <c:v>54</c:v>
                </c:pt>
                <c:pt idx="281">
                  <c:v>23</c:v>
                </c:pt>
                <c:pt idx="282">
                  <c:v>73</c:v>
                </c:pt>
                <c:pt idx="283">
                  <c:v>69</c:v>
                </c:pt>
                <c:pt idx="284">
                  <c:v>53</c:v>
                </c:pt>
                <c:pt idx="285">
                  <c:v>34</c:v>
                </c:pt>
                <c:pt idx="286">
                  <c:v>37</c:v>
                </c:pt>
                <c:pt idx="287">
                  <c:v>67</c:v>
                </c:pt>
                <c:pt idx="288">
                  <c:v>43</c:v>
                </c:pt>
                <c:pt idx="289">
                  <c:v>46</c:v>
                </c:pt>
                <c:pt idx="290">
                  <c:v>34</c:v>
                </c:pt>
                <c:pt idx="291">
                  <c:v>54</c:v>
                </c:pt>
                <c:pt idx="292">
                  <c:v>63</c:v>
                </c:pt>
                <c:pt idx="293">
                  <c:v>54</c:v>
                </c:pt>
                <c:pt idx="294">
                  <c:v>47</c:v>
                </c:pt>
                <c:pt idx="295">
                  <c:v>19</c:v>
                </c:pt>
                <c:pt idx="296">
                  <c:v>32</c:v>
                </c:pt>
                <c:pt idx="297">
                  <c:v>72</c:v>
                </c:pt>
                <c:pt idx="298">
                  <c:v>71</c:v>
                </c:pt>
                <c:pt idx="299">
                  <c:v>31</c:v>
                </c:pt>
                <c:pt idx="300">
                  <c:v>70</c:v>
                </c:pt>
                <c:pt idx="301">
                  <c:v>71</c:v>
                </c:pt>
                <c:pt idx="302">
                  <c:v>73</c:v>
                </c:pt>
                <c:pt idx="303">
                  <c:v>63</c:v>
                </c:pt>
                <c:pt idx="304">
                  <c:v>64</c:v>
                </c:pt>
                <c:pt idx="305">
                  <c:v>55</c:v>
                </c:pt>
                <c:pt idx="306">
                  <c:v>64</c:v>
                </c:pt>
                <c:pt idx="307">
                  <c:v>53</c:v>
                </c:pt>
                <c:pt idx="308">
                  <c:v>24</c:v>
                </c:pt>
                <c:pt idx="309">
                  <c:v>44</c:v>
                </c:pt>
                <c:pt idx="310">
                  <c:v>21</c:v>
                </c:pt>
                <c:pt idx="311">
                  <c:v>24</c:v>
                </c:pt>
                <c:pt idx="312">
                  <c:v>47</c:v>
                </c:pt>
                <c:pt idx="313">
                  <c:v>42</c:v>
                </c:pt>
                <c:pt idx="314">
                  <c:v>20</c:v>
                </c:pt>
                <c:pt idx="315">
                  <c:v>29</c:v>
                </c:pt>
                <c:pt idx="316">
                  <c:v>30</c:v>
                </c:pt>
                <c:pt idx="317">
                  <c:v>24</c:v>
                </c:pt>
                <c:pt idx="318">
                  <c:v>26</c:v>
                </c:pt>
                <c:pt idx="319">
                  <c:v>73</c:v>
                </c:pt>
                <c:pt idx="320">
                  <c:v>18</c:v>
                </c:pt>
                <c:pt idx="321">
                  <c:v>46</c:v>
                </c:pt>
                <c:pt idx="322">
                  <c:v>18</c:v>
                </c:pt>
                <c:pt idx="323">
                  <c:v>22</c:v>
                </c:pt>
                <c:pt idx="324">
                  <c:v>31</c:v>
                </c:pt>
                <c:pt idx="325">
                  <c:v>66</c:v>
                </c:pt>
                <c:pt idx="326">
                  <c:v>56</c:v>
                </c:pt>
                <c:pt idx="327">
                  <c:v>57</c:v>
                </c:pt>
                <c:pt idx="328">
                  <c:v>68</c:v>
                </c:pt>
                <c:pt idx="329">
                  <c:v>66</c:v>
                </c:pt>
                <c:pt idx="330">
                  <c:v>19</c:v>
                </c:pt>
                <c:pt idx="331">
                  <c:v>20</c:v>
                </c:pt>
                <c:pt idx="332">
                  <c:v>66</c:v>
                </c:pt>
                <c:pt idx="333">
                  <c:v>74</c:v>
                </c:pt>
                <c:pt idx="334">
                  <c:v>21</c:v>
                </c:pt>
                <c:pt idx="335">
                  <c:v>33</c:v>
                </c:pt>
                <c:pt idx="336">
                  <c:v>62</c:v>
                </c:pt>
                <c:pt idx="337">
                  <c:v>59</c:v>
                </c:pt>
                <c:pt idx="338">
                  <c:v>18</c:v>
                </c:pt>
                <c:pt idx="339">
                  <c:v>26</c:v>
                </c:pt>
                <c:pt idx="340">
                  <c:v>73</c:v>
                </c:pt>
                <c:pt idx="341">
                  <c:v>72</c:v>
                </c:pt>
                <c:pt idx="342">
                  <c:v>63</c:v>
                </c:pt>
                <c:pt idx="343">
                  <c:v>30</c:v>
                </c:pt>
                <c:pt idx="344">
                  <c:v>35</c:v>
                </c:pt>
                <c:pt idx="345">
                  <c:v>56</c:v>
                </c:pt>
                <c:pt idx="346">
                  <c:v>52</c:v>
                </c:pt>
                <c:pt idx="347">
                  <c:v>19</c:v>
                </c:pt>
                <c:pt idx="348">
                  <c:v>73</c:v>
                </c:pt>
                <c:pt idx="349">
                  <c:v>66</c:v>
                </c:pt>
                <c:pt idx="350">
                  <c:v>54</c:v>
                </c:pt>
                <c:pt idx="351">
                  <c:v>64</c:v>
                </c:pt>
                <c:pt idx="352">
                  <c:v>61</c:v>
                </c:pt>
                <c:pt idx="353">
                  <c:v>26</c:v>
                </c:pt>
                <c:pt idx="354">
                  <c:v>57</c:v>
                </c:pt>
                <c:pt idx="355">
                  <c:v>75</c:v>
                </c:pt>
                <c:pt idx="356">
                  <c:v>60</c:v>
                </c:pt>
                <c:pt idx="357">
                  <c:v>75</c:v>
                </c:pt>
                <c:pt idx="358">
                  <c:v>57</c:v>
                </c:pt>
                <c:pt idx="359">
                  <c:v>53</c:v>
                </c:pt>
                <c:pt idx="360">
                  <c:v>55</c:v>
                </c:pt>
                <c:pt idx="361">
                  <c:v>23</c:v>
                </c:pt>
                <c:pt idx="362">
                  <c:v>71</c:v>
                </c:pt>
                <c:pt idx="363">
                  <c:v>42</c:v>
                </c:pt>
                <c:pt idx="364">
                  <c:v>56</c:v>
                </c:pt>
                <c:pt idx="365">
                  <c:v>60</c:v>
                </c:pt>
                <c:pt idx="366">
                  <c:v>75</c:v>
                </c:pt>
                <c:pt idx="367">
                  <c:v>68</c:v>
                </c:pt>
                <c:pt idx="368">
                  <c:v>23</c:v>
                </c:pt>
                <c:pt idx="369">
                  <c:v>23</c:v>
                </c:pt>
                <c:pt idx="370">
                  <c:v>45</c:v>
                </c:pt>
                <c:pt idx="371">
                  <c:v>42</c:v>
                </c:pt>
                <c:pt idx="372">
                  <c:v>31</c:v>
                </c:pt>
                <c:pt idx="373">
                  <c:v>64</c:v>
                </c:pt>
                <c:pt idx="374">
                  <c:v>15</c:v>
                </c:pt>
                <c:pt idx="375">
                  <c:v>70</c:v>
                </c:pt>
                <c:pt idx="376">
                  <c:v>20</c:v>
                </c:pt>
                <c:pt idx="377">
                  <c:v>62</c:v>
                </c:pt>
                <c:pt idx="378">
                  <c:v>73</c:v>
                </c:pt>
                <c:pt idx="379">
                  <c:v>57</c:v>
                </c:pt>
                <c:pt idx="380">
                  <c:v>52</c:v>
                </c:pt>
                <c:pt idx="381">
                  <c:v>28</c:v>
                </c:pt>
                <c:pt idx="382">
                  <c:v>60</c:v>
                </c:pt>
                <c:pt idx="383">
                  <c:v>36</c:v>
                </c:pt>
                <c:pt idx="384">
                  <c:v>54</c:v>
                </c:pt>
                <c:pt idx="385">
                  <c:v>29</c:v>
                </c:pt>
                <c:pt idx="386">
                  <c:v>58</c:v>
                </c:pt>
                <c:pt idx="387">
                  <c:v>73</c:v>
                </c:pt>
                <c:pt idx="388">
                  <c:v>61</c:v>
                </c:pt>
                <c:pt idx="389">
                  <c:v>69</c:v>
                </c:pt>
                <c:pt idx="390">
                  <c:v>63</c:v>
                </c:pt>
                <c:pt idx="391">
                  <c:v>52</c:v>
                </c:pt>
                <c:pt idx="392">
                  <c:v>47</c:v>
                </c:pt>
                <c:pt idx="393">
                  <c:v>19</c:v>
                </c:pt>
                <c:pt idx="394">
                  <c:v>32</c:v>
                </c:pt>
                <c:pt idx="395">
                  <c:v>47</c:v>
                </c:pt>
                <c:pt idx="396">
                  <c:v>29</c:v>
                </c:pt>
                <c:pt idx="397">
                  <c:v>33</c:v>
                </c:pt>
                <c:pt idx="398">
                  <c:v>43</c:v>
                </c:pt>
                <c:pt idx="399">
                  <c:v>46</c:v>
                </c:pt>
                <c:pt idx="400">
                  <c:v>22</c:v>
                </c:pt>
                <c:pt idx="401">
                  <c:v>19</c:v>
                </c:pt>
                <c:pt idx="402">
                  <c:v>41</c:v>
                </c:pt>
                <c:pt idx="403">
                  <c:v>75</c:v>
                </c:pt>
                <c:pt idx="404">
                  <c:v>72</c:v>
                </c:pt>
                <c:pt idx="405">
                  <c:v>66</c:v>
                </c:pt>
                <c:pt idx="406">
                  <c:v>55</c:v>
                </c:pt>
                <c:pt idx="407">
                  <c:v>25</c:v>
                </c:pt>
                <c:pt idx="408">
                  <c:v>27</c:v>
                </c:pt>
                <c:pt idx="409">
                  <c:v>56</c:v>
                </c:pt>
                <c:pt idx="410">
                  <c:v>69</c:v>
                </c:pt>
                <c:pt idx="411">
                  <c:v>44</c:v>
                </c:pt>
                <c:pt idx="412">
                  <c:v>53</c:v>
                </c:pt>
                <c:pt idx="413">
                  <c:v>31</c:v>
                </c:pt>
                <c:pt idx="414">
                  <c:v>28</c:v>
                </c:pt>
                <c:pt idx="415">
                  <c:v>55</c:v>
                </c:pt>
                <c:pt idx="416">
                  <c:v>64</c:v>
                </c:pt>
                <c:pt idx="417">
                  <c:v>21</c:v>
                </c:pt>
                <c:pt idx="418">
                  <c:v>60</c:v>
                </c:pt>
                <c:pt idx="419">
                  <c:v>27</c:v>
                </c:pt>
                <c:pt idx="420">
                  <c:v>57</c:v>
                </c:pt>
                <c:pt idx="421">
                  <c:v>56</c:v>
                </c:pt>
                <c:pt idx="422">
                  <c:v>77</c:v>
                </c:pt>
                <c:pt idx="423">
                  <c:v>18</c:v>
                </c:pt>
                <c:pt idx="424">
                  <c:v>0</c:v>
                </c:pt>
                <c:pt idx="425">
                  <c:v>56</c:v>
                </c:pt>
                <c:pt idx="426">
                  <c:v>0</c:v>
                </c:pt>
                <c:pt idx="427">
                  <c:v>48</c:v>
                </c:pt>
                <c:pt idx="428">
                  <c:v>36</c:v>
                </c:pt>
                <c:pt idx="429">
                  <c:v>0</c:v>
                </c:pt>
                <c:pt idx="430">
                  <c:v>17</c:v>
                </c:pt>
                <c:pt idx="431">
                  <c:v>64</c:v>
                </c:pt>
                <c:pt idx="432">
                  <c:v>55</c:v>
                </c:pt>
                <c:pt idx="433">
                  <c:v>0</c:v>
                </c:pt>
                <c:pt idx="434">
                  <c:v>35</c:v>
                </c:pt>
                <c:pt idx="435">
                  <c:v>17</c:v>
                </c:pt>
                <c:pt idx="436">
                  <c:v>16</c:v>
                </c:pt>
                <c:pt idx="437">
                  <c:v>55</c:v>
                </c:pt>
                <c:pt idx="438">
                  <c:v>17</c:v>
                </c:pt>
                <c:pt idx="439">
                  <c:v>12</c:v>
                </c:pt>
                <c:pt idx="440">
                  <c:v>77</c:v>
                </c:pt>
                <c:pt idx="441">
                  <c:v>56</c:v>
                </c:pt>
                <c:pt idx="442">
                  <c:v>66</c:v>
                </c:pt>
                <c:pt idx="443">
                  <c:v>24</c:v>
                </c:pt>
                <c:pt idx="444">
                  <c:v>0</c:v>
                </c:pt>
                <c:pt idx="445">
                  <c:v>75</c:v>
                </c:pt>
                <c:pt idx="446">
                  <c:v>57</c:v>
                </c:pt>
                <c:pt idx="447">
                  <c:v>38</c:v>
                </c:pt>
                <c:pt idx="448">
                  <c:v>76</c:v>
                </c:pt>
                <c:pt idx="449">
                  <c:v>2</c:v>
                </c:pt>
                <c:pt idx="450">
                  <c:v>77</c:v>
                </c:pt>
                <c:pt idx="451">
                  <c:v>57</c:v>
                </c:pt>
                <c:pt idx="452">
                  <c:v>77</c:v>
                </c:pt>
                <c:pt idx="453">
                  <c:v>19</c:v>
                </c:pt>
                <c:pt idx="454">
                  <c:v>38</c:v>
                </c:pt>
                <c:pt idx="455">
                  <c:v>16</c:v>
                </c:pt>
                <c:pt idx="456">
                  <c:v>0</c:v>
                </c:pt>
                <c:pt idx="457">
                  <c:v>2</c:v>
                </c:pt>
                <c:pt idx="458">
                  <c:v>33</c:v>
                </c:pt>
                <c:pt idx="459">
                  <c:v>76</c:v>
                </c:pt>
                <c:pt idx="460">
                  <c:v>36</c:v>
                </c:pt>
                <c:pt idx="461">
                  <c:v>77</c:v>
                </c:pt>
                <c:pt idx="462">
                  <c:v>45</c:v>
                </c:pt>
                <c:pt idx="463">
                  <c:v>0</c:v>
                </c:pt>
                <c:pt idx="464">
                  <c:v>16</c:v>
                </c:pt>
                <c:pt idx="465">
                  <c:v>74</c:v>
                </c:pt>
                <c:pt idx="466">
                  <c:v>61</c:v>
                </c:pt>
                <c:pt idx="467">
                  <c:v>53</c:v>
                </c:pt>
                <c:pt idx="468">
                  <c:v>61</c:v>
                </c:pt>
                <c:pt idx="469">
                  <c:v>15</c:v>
                </c:pt>
                <c:pt idx="470">
                  <c:v>1</c:v>
                </c:pt>
                <c:pt idx="471">
                  <c:v>0</c:v>
                </c:pt>
                <c:pt idx="472">
                  <c:v>49</c:v>
                </c:pt>
                <c:pt idx="473">
                  <c:v>71</c:v>
                </c:pt>
                <c:pt idx="474">
                  <c:v>19</c:v>
                </c:pt>
                <c:pt idx="475">
                  <c:v>60</c:v>
                </c:pt>
                <c:pt idx="476">
                  <c:v>70</c:v>
                </c:pt>
                <c:pt idx="477">
                  <c:v>0</c:v>
                </c:pt>
                <c:pt idx="478">
                  <c:v>72</c:v>
                </c:pt>
                <c:pt idx="479">
                  <c:v>56</c:v>
                </c:pt>
                <c:pt idx="480">
                  <c:v>4</c:v>
                </c:pt>
                <c:pt idx="481">
                  <c:v>40</c:v>
                </c:pt>
                <c:pt idx="482">
                  <c:v>0</c:v>
                </c:pt>
                <c:pt idx="483">
                  <c:v>16</c:v>
                </c:pt>
                <c:pt idx="484">
                  <c:v>5</c:v>
                </c:pt>
                <c:pt idx="485">
                  <c:v>77</c:v>
                </c:pt>
                <c:pt idx="486">
                  <c:v>49</c:v>
                </c:pt>
                <c:pt idx="487">
                  <c:v>0</c:v>
                </c:pt>
                <c:pt idx="488">
                  <c:v>11</c:v>
                </c:pt>
                <c:pt idx="489">
                  <c:v>37</c:v>
                </c:pt>
                <c:pt idx="490">
                  <c:v>64</c:v>
                </c:pt>
                <c:pt idx="491">
                  <c:v>15</c:v>
                </c:pt>
                <c:pt idx="492">
                  <c:v>3</c:v>
                </c:pt>
                <c:pt idx="493">
                  <c:v>0</c:v>
                </c:pt>
                <c:pt idx="494">
                  <c:v>55</c:v>
                </c:pt>
                <c:pt idx="495">
                  <c:v>57</c:v>
                </c:pt>
                <c:pt idx="496">
                  <c:v>16</c:v>
                </c:pt>
                <c:pt idx="497">
                  <c:v>27</c:v>
                </c:pt>
                <c:pt idx="498">
                  <c:v>0</c:v>
                </c:pt>
                <c:pt idx="499">
                  <c:v>17</c:v>
                </c:pt>
                <c:pt idx="500">
                  <c:v>57</c:v>
                </c:pt>
                <c:pt idx="501">
                  <c:v>0</c:v>
                </c:pt>
                <c:pt idx="502">
                  <c:v>56</c:v>
                </c:pt>
                <c:pt idx="503">
                  <c:v>18</c:v>
                </c:pt>
                <c:pt idx="504">
                  <c:v>35</c:v>
                </c:pt>
                <c:pt idx="505">
                  <c:v>61</c:v>
                </c:pt>
                <c:pt idx="506">
                  <c:v>17</c:v>
                </c:pt>
                <c:pt idx="507">
                  <c:v>11</c:v>
                </c:pt>
                <c:pt idx="508">
                  <c:v>77</c:v>
                </c:pt>
                <c:pt idx="509">
                  <c:v>56</c:v>
                </c:pt>
                <c:pt idx="510">
                  <c:v>55</c:v>
                </c:pt>
                <c:pt idx="511">
                  <c:v>70</c:v>
                </c:pt>
                <c:pt idx="512">
                  <c:v>45</c:v>
                </c:pt>
                <c:pt idx="513">
                  <c:v>57</c:v>
                </c:pt>
                <c:pt idx="514">
                  <c:v>18</c:v>
                </c:pt>
                <c:pt idx="515">
                  <c:v>38</c:v>
                </c:pt>
                <c:pt idx="516">
                  <c:v>62</c:v>
                </c:pt>
                <c:pt idx="517">
                  <c:v>72</c:v>
                </c:pt>
                <c:pt idx="518">
                  <c:v>56</c:v>
                </c:pt>
                <c:pt idx="519">
                  <c:v>0</c:v>
                </c:pt>
                <c:pt idx="520">
                  <c:v>56</c:v>
                </c:pt>
                <c:pt idx="521">
                  <c:v>24</c:v>
                </c:pt>
                <c:pt idx="522">
                  <c:v>0</c:v>
                </c:pt>
                <c:pt idx="523">
                  <c:v>56</c:v>
                </c:pt>
                <c:pt idx="524">
                  <c:v>53</c:v>
                </c:pt>
                <c:pt idx="525">
                  <c:v>0</c:v>
                </c:pt>
                <c:pt idx="526">
                  <c:v>3</c:v>
                </c:pt>
                <c:pt idx="527">
                  <c:v>32</c:v>
                </c:pt>
                <c:pt idx="528">
                  <c:v>55</c:v>
                </c:pt>
                <c:pt idx="529">
                  <c:v>16</c:v>
                </c:pt>
                <c:pt idx="530">
                  <c:v>59</c:v>
                </c:pt>
                <c:pt idx="531">
                  <c:v>16</c:v>
                </c:pt>
                <c:pt idx="532">
                  <c:v>32</c:v>
                </c:pt>
                <c:pt idx="533">
                  <c:v>0</c:v>
                </c:pt>
                <c:pt idx="534">
                  <c:v>76</c:v>
                </c:pt>
                <c:pt idx="535">
                  <c:v>20</c:v>
                </c:pt>
                <c:pt idx="536">
                  <c:v>55</c:v>
                </c:pt>
                <c:pt idx="537">
                  <c:v>66</c:v>
                </c:pt>
                <c:pt idx="538">
                  <c:v>56</c:v>
                </c:pt>
                <c:pt idx="539">
                  <c:v>0</c:v>
                </c:pt>
                <c:pt idx="540">
                  <c:v>75</c:v>
                </c:pt>
                <c:pt idx="541">
                  <c:v>57</c:v>
                </c:pt>
                <c:pt idx="542">
                  <c:v>0</c:v>
                </c:pt>
                <c:pt idx="543">
                  <c:v>60</c:v>
                </c:pt>
                <c:pt idx="544">
                  <c:v>57</c:v>
                </c:pt>
                <c:pt idx="545">
                  <c:v>63</c:v>
                </c:pt>
                <c:pt idx="546">
                  <c:v>16</c:v>
                </c:pt>
                <c:pt idx="547">
                  <c:v>21</c:v>
                </c:pt>
                <c:pt idx="548">
                  <c:v>0</c:v>
                </c:pt>
                <c:pt idx="549">
                  <c:v>77</c:v>
                </c:pt>
                <c:pt idx="550">
                  <c:v>5</c:v>
                </c:pt>
                <c:pt idx="551">
                  <c:v>26</c:v>
                </c:pt>
                <c:pt idx="552">
                  <c:v>20</c:v>
                </c:pt>
                <c:pt idx="553">
                  <c:v>70</c:v>
                </c:pt>
                <c:pt idx="554">
                  <c:v>56</c:v>
                </c:pt>
                <c:pt idx="555">
                  <c:v>57</c:v>
                </c:pt>
                <c:pt idx="556">
                  <c:v>0</c:v>
                </c:pt>
                <c:pt idx="557">
                  <c:v>68</c:v>
                </c:pt>
                <c:pt idx="558">
                  <c:v>56</c:v>
                </c:pt>
                <c:pt idx="559">
                  <c:v>55</c:v>
                </c:pt>
                <c:pt idx="560">
                  <c:v>61</c:v>
                </c:pt>
                <c:pt idx="561">
                  <c:v>18</c:v>
                </c:pt>
                <c:pt idx="562">
                  <c:v>54</c:v>
                </c:pt>
                <c:pt idx="563">
                  <c:v>54</c:v>
                </c:pt>
                <c:pt idx="564">
                  <c:v>17</c:v>
                </c:pt>
                <c:pt idx="565">
                  <c:v>33</c:v>
                </c:pt>
                <c:pt idx="566">
                  <c:v>7</c:v>
                </c:pt>
                <c:pt idx="567">
                  <c:v>0</c:v>
                </c:pt>
                <c:pt idx="568">
                  <c:v>63</c:v>
                </c:pt>
                <c:pt idx="569">
                  <c:v>0</c:v>
                </c:pt>
                <c:pt idx="570">
                  <c:v>57</c:v>
                </c:pt>
                <c:pt idx="571">
                  <c:v>56</c:v>
                </c:pt>
                <c:pt idx="572">
                  <c:v>4</c:v>
                </c:pt>
                <c:pt idx="573">
                  <c:v>61</c:v>
                </c:pt>
                <c:pt idx="574">
                  <c:v>0</c:v>
                </c:pt>
                <c:pt idx="575">
                  <c:v>61</c:v>
                </c:pt>
                <c:pt idx="576">
                  <c:v>56</c:v>
                </c:pt>
                <c:pt idx="577">
                  <c:v>36</c:v>
                </c:pt>
                <c:pt idx="578">
                  <c:v>40</c:v>
                </c:pt>
                <c:pt idx="579">
                  <c:v>25</c:v>
                </c:pt>
                <c:pt idx="580">
                  <c:v>55</c:v>
                </c:pt>
                <c:pt idx="581">
                  <c:v>0</c:v>
                </c:pt>
                <c:pt idx="582">
                  <c:v>77</c:v>
                </c:pt>
                <c:pt idx="583">
                  <c:v>17</c:v>
                </c:pt>
                <c:pt idx="584">
                  <c:v>25</c:v>
                </c:pt>
                <c:pt idx="585">
                  <c:v>55</c:v>
                </c:pt>
                <c:pt idx="586">
                  <c:v>0</c:v>
                </c:pt>
                <c:pt idx="587">
                  <c:v>67</c:v>
                </c:pt>
                <c:pt idx="588">
                  <c:v>56</c:v>
                </c:pt>
                <c:pt idx="589">
                  <c:v>0</c:v>
                </c:pt>
                <c:pt idx="590">
                  <c:v>73</c:v>
                </c:pt>
                <c:pt idx="591">
                  <c:v>15</c:v>
                </c:pt>
                <c:pt idx="592">
                  <c:v>49</c:v>
                </c:pt>
                <c:pt idx="593">
                  <c:v>30</c:v>
                </c:pt>
                <c:pt idx="594">
                  <c:v>5</c:v>
                </c:pt>
                <c:pt idx="595">
                  <c:v>63</c:v>
                </c:pt>
                <c:pt idx="596">
                  <c:v>59</c:v>
                </c:pt>
                <c:pt idx="597">
                  <c:v>20</c:v>
                </c:pt>
                <c:pt idx="598">
                  <c:v>29</c:v>
                </c:pt>
                <c:pt idx="599">
                  <c:v>55</c:v>
                </c:pt>
                <c:pt idx="600">
                  <c:v>0</c:v>
                </c:pt>
                <c:pt idx="601">
                  <c:v>78</c:v>
                </c:pt>
                <c:pt idx="602">
                  <c:v>17</c:v>
                </c:pt>
                <c:pt idx="603">
                  <c:v>61</c:v>
                </c:pt>
                <c:pt idx="604">
                  <c:v>20</c:v>
                </c:pt>
                <c:pt idx="605">
                  <c:v>37</c:v>
                </c:pt>
                <c:pt idx="606">
                  <c:v>3</c:v>
                </c:pt>
                <c:pt idx="607">
                  <c:v>60</c:v>
                </c:pt>
                <c:pt idx="608">
                  <c:v>0</c:v>
                </c:pt>
                <c:pt idx="609">
                  <c:v>76</c:v>
                </c:pt>
                <c:pt idx="610">
                  <c:v>12</c:v>
                </c:pt>
                <c:pt idx="611">
                  <c:v>60</c:v>
                </c:pt>
                <c:pt idx="612">
                  <c:v>17</c:v>
                </c:pt>
                <c:pt idx="613">
                  <c:v>51</c:v>
                </c:pt>
                <c:pt idx="614">
                  <c:v>55</c:v>
                </c:pt>
                <c:pt idx="615">
                  <c:v>0</c:v>
                </c:pt>
                <c:pt idx="616">
                  <c:v>74</c:v>
                </c:pt>
                <c:pt idx="617">
                  <c:v>75</c:v>
                </c:pt>
                <c:pt idx="618">
                  <c:v>15</c:v>
                </c:pt>
                <c:pt idx="619">
                  <c:v>55</c:v>
                </c:pt>
                <c:pt idx="620">
                  <c:v>56</c:v>
                </c:pt>
                <c:pt idx="621">
                  <c:v>3</c:v>
                </c:pt>
                <c:pt idx="622">
                  <c:v>57</c:v>
                </c:pt>
                <c:pt idx="623">
                  <c:v>0</c:v>
                </c:pt>
                <c:pt idx="624">
                  <c:v>71</c:v>
                </c:pt>
                <c:pt idx="625">
                  <c:v>17</c:v>
                </c:pt>
                <c:pt idx="626">
                  <c:v>57</c:v>
                </c:pt>
                <c:pt idx="627">
                  <c:v>38</c:v>
                </c:pt>
                <c:pt idx="628">
                  <c:v>21</c:v>
                </c:pt>
                <c:pt idx="629">
                  <c:v>0</c:v>
                </c:pt>
                <c:pt idx="630">
                  <c:v>55</c:v>
                </c:pt>
                <c:pt idx="631">
                  <c:v>0</c:v>
                </c:pt>
                <c:pt idx="632">
                  <c:v>62</c:v>
                </c:pt>
                <c:pt idx="633">
                  <c:v>14</c:v>
                </c:pt>
                <c:pt idx="634">
                  <c:v>17</c:v>
                </c:pt>
                <c:pt idx="635">
                  <c:v>56</c:v>
                </c:pt>
                <c:pt idx="636">
                  <c:v>52</c:v>
                </c:pt>
                <c:pt idx="637">
                  <c:v>21</c:v>
                </c:pt>
                <c:pt idx="638">
                  <c:v>55</c:v>
                </c:pt>
                <c:pt idx="639">
                  <c:v>0</c:v>
                </c:pt>
                <c:pt idx="640">
                  <c:v>61</c:v>
                </c:pt>
                <c:pt idx="641">
                  <c:v>0</c:v>
                </c:pt>
                <c:pt idx="642">
                  <c:v>61</c:v>
                </c:pt>
                <c:pt idx="643">
                  <c:v>0</c:v>
                </c:pt>
                <c:pt idx="644">
                  <c:v>66</c:v>
                </c:pt>
                <c:pt idx="645">
                  <c:v>72</c:v>
                </c:pt>
                <c:pt idx="646">
                  <c:v>0</c:v>
                </c:pt>
                <c:pt idx="647">
                  <c:v>78</c:v>
                </c:pt>
                <c:pt idx="648">
                  <c:v>76</c:v>
                </c:pt>
                <c:pt idx="649">
                  <c:v>17</c:v>
                </c:pt>
                <c:pt idx="650">
                  <c:v>62</c:v>
                </c:pt>
                <c:pt idx="651">
                  <c:v>57</c:v>
                </c:pt>
                <c:pt idx="652">
                  <c:v>18</c:v>
                </c:pt>
              </c:numCache>
            </c:numRef>
          </c:val>
        </c:ser>
        <c:ser>
          <c:idx val="1"/>
          <c:order val="1"/>
          <c:tx>
            <c:strRef>
              <c:f>'Granulation Dynamics-1'!$J$4</c:f>
              <c:strCache>
                <c:ptCount val="1"/>
                <c:pt idx="0">
                  <c:v>Outlet</c:v>
                </c:pt>
              </c:strCache>
            </c:strRef>
          </c:tx>
          <c:marker>
            <c:symbol val="none"/>
          </c:marker>
          <c:val>
            <c:numRef>
              <c:f>'Granulation Dynamics-1'!$J$5:$J$657</c:f>
              <c:numCache>
                <c:formatCode>General</c:formatCode>
                <c:ptCount val="653"/>
                <c:pt idx="0">
                  <c:v>13</c:v>
                </c:pt>
                <c:pt idx="1">
                  <c:v>12</c:v>
                </c:pt>
                <c:pt idx="2">
                  <c:v>56</c:v>
                </c:pt>
                <c:pt idx="3">
                  <c:v>72</c:v>
                </c:pt>
                <c:pt idx="4">
                  <c:v>56</c:v>
                </c:pt>
                <c:pt idx="5">
                  <c:v>11</c:v>
                </c:pt>
                <c:pt idx="6">
                  <c:v>55</c:v>
                </c:pt>
                <c:pt idx="7">
                  <c:v>54</c:v>
                </c:pt>
                <c:pt idx="8">
                  <c:v>11</c:v>
                </c:pt>
                <c:pt idx="9">
                  <c:v>54</c:v>
                </c:pt>
                <c:pt idx="10">
                  <c:v>12</c:v>
                </c:pt>
                <c:pt idx="11">
                  <c:v>54</c:v>
                </c:pt>
                <c:pt idx="12">
                  <c:v>11</c:v>
                </c:pt>
                <c:pt idx="13">
                  <c:v>55</c:v>
                </c:pt>
                <c:pt idx="14">
                  <c:v>56</c:v>
                </c:pt>
                <c:pt idx="15">
                  <c:v>57</c:v>
                </c:pt>
                <c:pt idx="16">
                  <c:v>13</c:v>
                </c:pt>
                <c:pt idx="17">
                  <c:v>59</c:v>
                </c:pt>
                <c:pt idx="18">
                  <c:v>13</c:v>
                </c:pt>
                <c:pt idx="19">
                  <c:v>62</c:v>
                </c:pt>
                <c:pt idx="20">
                  <c:v>64</c:v>
                </c:pt>
                <c:pt idx="21">
                  <c:v>8</c:v>
                </c:pt>
                <c:pt idx="22">
                  <c:v>68</c:v>
                </c:pt>
                <c:pt idx="23">
                  <c:v>0</c:v>
                </c:pt>
                <c:pt idx="24">
                  <c:v>72</c:v>
                </c:pt>
                <c:pt idx="25">
                  <c:v>0</c:v>
                </c:pt>
                <c:pt idx="26">
                  <c:v>68</c:v>
                </c:pt>
                <c:pt idx="27">
                  <c:v>0</c:v>
                </c:pt>
                <c:pt idx="28">
                  <c:v>58</c:v>
                </c:pt>
                <c:pt idx="29">
                  <c:v>0</c:v>
                </c:pt>
                <c:pt idx="30">
                  <c:v>53</c:v>
                </c:pt>
                <c:pt idx="31">
                  <c:v>0</c:v>
                </c:pt>
                <c:pt idx="32">
                  <c:v>49</c:v>
                </c:pt>
                <c:pt idx="33">
                  <c:v>48</c:v>
                </c:pt>
                <c:pt idx="34">
                  <c:v>1</c:v>
                </c:pt>
                <c:pt idx="35">
                  <c:v>48</c:v>
                </c:pt>
                <c:pt idx="36">
                  <c:v>38</c:v>
                </c:pt>
                <c:pt idx="37">
                  <c:v>21</c:v>
                </c:pt>
                <c:pt idx="38">
                  <c:v>11</c:v>
                </c:pt>
                <c:pt idx="39">
                  <c:v>59</c:v>
                </c:pt>
                <c:pt idx="40">
                  <c:v>7</c:v>
                </c:pt>
                <c:pt idx="41">
                  <c:v>0</c:v>
                </c:pt>
                <c:pt idx="42">
                  <c:v>72</c:v>
                </c:pt>
                <c:pt idx="43">
                  <c:v>0</c:v>
                </c:pt>
                <c:pt idx="44">
                  <c:v>59</c:v>
                </c:pt>
                <c:pt idx="45">
                  <c:v>55</c:v>
                </c:pt>
                <c:pt idx="46">
                  <c:v>51</c:v>
                </c:pt>
                <c:pt idx="47">
                  <c:v>0</c:v>
                </c:pt>
                <c:pt idx="48">
                  <c:v>47</c:v>
                </c:pt>
                <c:pt idx="49">
                  <c:v>12</c:v>
                </c:pt>
                <c:pt idx="50">
                  <c:v>21</c:v>
                </c:pt>
                <c:pt idx="51">
                  <c:v>39</c:v>
                </c:pt>
                <c:pt idx="52">
                  <c:v>24</c:v>
                </c:pt>
                <c:pt idx="53">
                  <c:v>54</c:v>
                </c:pt>
                <c:pt idx="54">
                  <c:v>11</c:v>
                </c:pt>
                <c:pt idx="55">
                  <c:v>59</c:v>
                </c:pt>
                <c:pt idx="56">
                  <c:v>69</c:v>
                </c:pt>
                <c:pt idx="57">
                  <c:v>71</c:v>
                </c:pt>
                <c:pt idx="58">
                  <c:v>55</c:v>
                </c:pt>
                <c:pt idx="59">
                  <c:v>61</c:v>
                </c:pt>
                <c:pt idx="60">
                  <c:v>0</c:v>
                </c:pt>
                <c:pt idx="61">
                  <c:v>7</c:v>
                </c:pt>
                <c:pt idx="62">
                  <c:v>16</c:v>
                </c:pt>
                <c:pt idx="63">
                  <c:v>39</c:v>
                </c:pt>
                <c:pt idx="64">
                  <c:v>50</c:v>
                </c:pt>
                <c:pt idx="65">
                  <c:v>11</c:v>
                </c:pt>
                <c:pt idx="66">
                  <c:v>57</c:v>
                </c:pt>
                <c:pt idx="67">
                  <c:v>12</c:v>
                </c:pt>
                <c:pt idx="68">
                  <c:v>71</c:v>
                </c:pt>
                <c:pt idx="69">
                  <c:v>72</c:v>
                </c:pt>
                <c:pt idx="70">
                  <c:v>0</c:v>
                </c:pt>
                <c:pt idx="71">
                  <c:v>57</c:v>
                </c:pt>
                <c:pt idx="72">
                  <c:v>52</c:v>
                </c:pt>
                <c:pt idx="73">
                  <c:v>49</c:v>
                </c:pt>
                <c:pt idx="74">
                  <c:v>43</c:v>
                </c:pt>
                <c:pt idx="75">
                  <c:v>53</c:v>
                </c:pt>
                <c:pt idx="76">
                  <c:v>13</c:v>
                </c:pt>
                <c:pt idx="77">
                  <c:v>68</c:v>
                </c:pt>
                <c:pt idx="78">
                  <c:v>0</c:v>
                </c:pt>
                <c:pt idx="79">
                  <c:v>55</c:v>
                </c:pt>
                <c:pt idx="80">
                  <c:v>0</c:v>
                </c:pt>
                <c:pt idx="81">
                  <c:v>14</c:v>
                </c:pt>
                <c:pt idx="82">
                  <c:v>12</c:v>
                </c:pt>
                <c:pt idx="83">
                  <c:v>59</c:v>
                </c:pt>
                <c:pt idx="84">
                  <c:v>52</c:v>
                </c:pt>
                <c:pt idx="85">
                  <c:v>20</c:v>
                </c:pt>
                <c:pt idx="86">
                  <c:v>56</c:v>
                </c:pt>
                <c:pt idx="87">
                  <c:v>67</c:v>
                </c:pt>
                <c:pt idx="88">
                  <c:v>0</c:v>
                </c:pt>
                <c:pt idx="89">
                  <c:v>48</c:v>
                </c:pt>
                <c:pt idx="90">
                  <c:v>51</c:v>
                </c:pt>
                <c:pt idx="91">
                  <c:v>7</c:v>
                </c:pt>
                <c:pt idx="92">
                  <c:v>0</c:v>
                </c:pt>
                <c:pt idx="93">
                  <c:v>51</c:v>
                </c:pt>
                <c:pt idx="94">
                  <c:v>13</c:v>
                </c:pt>
                <c:pt idx="95">
                  <c:v>46</c:v>
                </c:pt>
                <c:pt idx="96">
                  <c:v>13</c:v>
                </c:pt>
                <c:pt idx="97">
                  <c:v>68</c:v>
                </c:pt>
                <c:pt idx="98">
                  <c:v>9</c:v>
                </c:pt>
                <c:pt idx="99">
                  <c:v>15</c:v>
                </c:pt>
                <c:pt idx="100">
                  <c:v>70</c:v>
                </c:pt>
                <c:pt idx="101">
                  <c:v>6</c:v>
                </c:pt>
                <c:pt idx="102">
                  <c:v>7</c:v>
                </c:pt>
                <c:pt idx="103">
                  <c:v>55</c:v>
                </c:pt>
                <c:pt idx="104">
                  <c:v>65</c:v>
                </c:pt>
                <c:pt idx="105">
                  <c:v>54</c:v>
                </c:pt>
                <c:pt idx="106">
                  <c:v>47</c:v>
                </c:pt>
                <c:pt idx="107">
                  <c:v>40</c:v>
                </c:pt>
                <c:pt idx="108">
                  <c:v>55</c:v>
                </c:pt>
                <c:pt idx="109">
                  <c:v>0</c:v>
                </c:pt>
                <c:pt idx="110">
                  <c:v>8</c:v>
                </c:pt>
                <c:pt idx="111">
                  <c:v>15</c:v>
                </c:pt>
                <c:pt idx="112">
                  <c:v>13</c:v>
                </c:pt>
                <c:pt idx="113">
                  <c:v>69</c:v>
                </c:pt>
                <c:pt idx="114">
                  <c:v>0</c:v>
                </c:pt>
                <c:pt idx="115">
                  <c:v>49</c:v>
                </c:pt>
                <c:pt idx="116">
                  <c:v>17</c:v>
                </c:pt>
                <c:pt idx="117">
                  <c:v>64</c:v>
                </c:pt>
                <c:pt idx="118">
                  <c:v>0</c:v>
                </c:pt>
                <c:pt idx="119">
                  <c:v>49</c:v>
                </c:pt>
                <c:pt idx="120">
                  <c:v>17</c:v>
                </c:pt>
                <c:pt idx="121">
                  <c:v>64</c:v>
                </c:pt>
                <c:pt idx="122">
                  <c:v>0</c:v>
                </c:pt>
                <c:pt idx="123">
                  <c:v>49</c:v>
                </c:pt>
                <c:pt idx="124">
                  <c:v>20</c:v>
                </c:pt>
                <c:pt idx="125">
                  <c:v>0</c:v>
                </c:pt>
                <c:pt idx="126">
                  <c:v>27</c:v>
                </c:pt>
                <c:pt idx="127">
                  <c:v>12</c:v>
                </c:pt>
                <c:pt idx="128">
                  <c:v>72</c:v>
                </c:pt>
                <c:pt idx="129">
                  <c:v>0</c:v>
                </c:pt>
                <c:pt idx="130">
                  <c:v>23</c:v>
                </c:pt>
                <c:pt idx="131">
                  <c:v>11</c:v>
                </c:pt>
                <c:pt idx="132">
                  <c:v>71</c:v>
                </c:pt>
                <c:pt idx="133">
                  <c:v>63</c:v>
                </c:pt>
                <c:pt idx="134">
                  <c:v>0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66</c:v>
                </c:pt>
                <c:pt idx="139">
                  <c:v>0</c:v>
                </c:pt>
                <c:pt idx="140">
                  <c:v>10</c:v>
                </c:pt>
                <c:pt idx="141">
                  <c:v>14</c:v>
                </c:pt>
                <c:pt idx="142">
                  <c:v>66</c:v>
                </c:pt>
                <c:pt idx="143">
                  <c:v>69</c:v>
                </c:pt>
                <c:pt idx="144">
                  <c:v>0</c:v>
                </c:pt>
                <c:pt idx="145">
                  <c:v>48</c:v>
                </c:pt>
                <c:pt idx="146">
                  <c:v>17</c:v>
                </c:pt>
                <c:pt idx="147">
                  <c:v>64</c:v>
                </c:pt>
                <c:pt idx="148">
                  <c:v>70</c:v>
                </c:pt>
                <c:pt idx="149">
                  <c:v>0</c:v>
                </c:pt>
                <c:pt idx="150">
                  <c:v>4</c:v>
                </c:pt>
                <c:pt idx="151">
                  <c:v>19</c:v>
                </c:pt>
                <c:pt idx="152">
                  <c:v>63</c:v>
                </c:pt>
                <c:pt idx="153">
                  <c:v>70</c:v>
                </c:pt>
                <c:pt idx="154">
                  <c:v>54</c:v>
                </c:pt>
                <c:pt idx="155">
                  <c:v>3</c:v>
                </c:pt>
                <c:pt idx="156">
                  <c:v>21</c:v>
                </c:pt>
                <c:pt idx="157">
                  <c:v>61</c:v>
                </c:pt>
                <c:pt idx="158">
                  <c:v>0</c:v>
                </c:pt>
                <c:pt idx="159">
                  <c:v>46</c:v>
                </c:pt>
                <c:pt idx="160">
                  <c:v>28</c:v>
                </c:pt>
                <c:pt idx="161">
                  <c:v>10</c:v>
                </c:pt>
                <c:pt idx="162">
                  <c:v>71</c:v>
                </c:pt>
                <c:pt idx="163">
                  <c:v>0</c:v>
                </c:pt>
                <c:pt idx="164">
                  <c:v>46</c:v>
                </c:pt>
                <c:pt idx="165">
                  <c:v>39</c:v>
                </c:pt>
                <c:pt idx="166">
                  <c:v>56</c:v>
                </c:pt>
                <c:pt idx="167">
                  <c:v>0</c:v>
                </c:pt>
                <c:pt idx="168">
                  <c:v>53</c:v>
                </c:pt>
                <c:pt idx="169">
                  <c:v>46</c:v>
                </c:pt>
                <c:pt idx="170">
                  <c:v>30</c:v>
                </c:pt>
                <c:pt idx="171">
                  <c:v>10</c:v>
                </c:pt>
                <c:pt idx="172">
                  <c:v>70</c:v>
                </c:pt>
                <c:pt idx="173">
                  <c:v>64</c:v>
                </c:pt>
                <c:pt idx="174">
                  <c:v>0</c:v>
                </c:pt>
                <c:pt idx="175">
                  <c:v>48</c:v>
                </c:pt>
                <c:pt idx="176">
                  <c:v>18</c:v>
                </c:pt>
                <c:pt idx="177">
                  <c:v>12</c:v>
                </c:pt>
                <c:pt idx="178">
                  <c:v>59</c:v>
                </c:pt>
                <c:pt idx="179">
                  <c:v>48</c:v>
                </c:pt>
                <c:pt idx="180">
                  <c:v>47</c:v>
                </c:pt>
                <c:pt idx="181">
                  <c:v>13</c:v>
                </c:pt>
                <c:pt idx="182">
                  <c:v>0</c:v>
                </c:pt>
                <c:pt idx="183">
                  <c:v>2</c:v>
                </c:pt>
                <c:pt idx="184">
                  <c:v>27</c:v>
                </c:pt>
                <c:pt idx="185">
                  <c:v>58</c:v>
                </c:pt>
                <c:pt idx="186">
                  <c:v>71</c:v>
                </c:pt>
                <c:pt idx="187">
                  <c:v>0</c:v>
                </c:pt>
                <c:pt idx="188">
                  <c:v>45</c:v>
                </c:pt>
                <c:pt idx="189">
                  <c:v>55</c:v>
                </c:pt>
                <c:pt idx="190">
                  <c:v>0</c:v>
                </c:pt>
                <c:pt idx="191">
                  <c:v>48</c:v>
                </c:pt>
                <c:pt idx="192">
                  <c:v>61</c:v>
                </c:pt>
                <c:pt idx="193">
                  <c:v>0</c:v>
                </c:pt>
                <c:pt idx="194">
                  <c:v>40</c:v>
                </c:pt>
                <c:pt idx="195">
                  <c:v>11</c:v>
                </c:pt>
                <c:pt idx="196">
                  <c:v>13</c:v>
                </c:pt>
                <c:pt idx="197">
                  <c:v>66</c:v>
                </c:pt>
                <c:pt idx="198">
                  <c:v>52</c:v>
                </c:pt>
                <c:pt idx="199">
                  <c:v>15</c:v>
                </c:pt>
                <c:pt idx="200">
                  <c:v>70</c:v>
                </c:pt>
                <c:pt idx="201">
                  <c:v>55</c:v>
                </c:pt>
                <c:pt idx="202">
                  <c:v>49</c:v>
                </c:pt>
                <c:pt idx="203">
                  <c:v>54</c:v>
                </c:pt>
                <c:pt idx="204">
                  <c:v>3</c:v>
                </c:pt>
                <c:pt idx="205">
                  <c:v>60</c:v>
                </c:pt>
                <c:pt idx="206">
                  <c:v>9</c:v>
                </c:pt>
                <c:pt idx="207">
                  <c:v>0</c:v>
                </c:pt>
                <c:pt idx="208">
                  <c:v>47</c:v>
                </c:pt>
                <c:pt idx="209">
                  <c:v>35</c:v>
                </c:pt>
                <c:pt idx="210">
                  <c:v>12</c:v>
                </c:pt>
                <c:pt idx="211">
                  <c:v>70</c:v>
                </c:pt>
                <c:pt idx="212">
                  <c:v>31</c:v>
                </c:pt>
                <c:pt idx="213">
                  <c:v>60</c:v>
                </c:pt>
                <c:pt idx="214">
                  <c:v>70</c:v>
                </c:pt>
                <c:pt idx="215">
                  <c:v>53</c:v>
                </c:pt>
                <c:pt idx="216">
                  <c:v>17</c:v>
                </c:pt>
                <c:pt idx="217">
                  <c:v>70</c:v>
                </c:pt>
                <c:pt idx="218">
                  <c:v>51</c:v>
                </c:pt>
                <c:pt idx="219">
                  <c:v>47</c:v>
                </c:pt>
                <c:pt idx="220">
                  <c:v>54</c:v>
                </c:pt>
                <c:pt idx="221">
                  <c:v>0</c:v>
                </c:pt>
                <c:pt idx="222">
                  <c:v>33</c:v>
                </c:pt>
                <c:pt idx="223">
                  <c:v>55</c:v>
                </c:pt>
                <c:pt idx="224">
                  <c:v>41</c:v>
                </c:pt>
                <c:pt idx="225">
                  <c:v>64</c:v>
                </c:pt>
                <c:pt idx="226">
                  <c:v>14</c:v>
                </c:pt>
                <c:pt idx="227">
                  <c:v>24</c:v>
                </c:pt>
                <c:pt idx="228">
                  <c:v>56</c:v>
                </c:pt>
                <c:pt idx="229">
                  <c:v>12</c:v>
                </c:pt>
                <c:pt idx="230">
                  <c:v>51</c:v>
                </c:pt>
                <c:pt idx="231">
                  <c:v>60</c:v>
                </c:pt>
                <c:pt idx="232">
                  <c:v>10</c:v>
                </c:pt>
                <c:pt idx="233">
                  <c:v>61</c:v>
                </c:pt>
                <c:pt idx="234">
                  <c:v>42</c:v>
                </c:pt>
                <c:pt idx="235">
                  <c:v>0</c:v>
                </c:pt>
                <c:pt idx="236">
                  <c:v>50</c:v>
                </c:pt>
                <c:pt idx="237">
                  <c:v>20</c:v>
                </c:pt>
                <c:pt idx="238">
                  <c:v>0</c:v>
                </c:pt>
                <c:pt idx="239">
                  <c:v>59</c:v>
                </c:pt>
                <c:pt idx="240">
                  <c:v>11</c:v>
                </c:pt>
                <c:pt idx="241">
                  <c:v>51</c:v>
                </c:pt>
                <c:pt idx="242">
                  <c:v>57</c:v>
                </c:pt>
                <c:pt idx="243">
                  <c:v>0</c:v>
                </c:pt>
                <c:pt idx="244">
                  <c:v>62</c:v>
                </c:pt>
                <c:pt idx="245">
                  <c:v>18</c:v>
                </c:pt>
                <c:pt idx="246">
                  <c:v>22</c:v>
                </c:pt>
                <c:pt idx="247">
                  <c:v>58</c:v>
                </c:pt>
                <c:pt idx="248">
                  <c:v>12</c:v>
                </c:pt>
                <c:pt idx="249">
                  <c:v>42</c:v>
                </c:pt>
                <c:pt idx="250">
                  <c:v>0</c:v>
                </c:pt>
                <c:pt idx="251">
                  <c:v>51</c:v>
                </c:pt>
                <c:pt idx="252">
                  <c:v>58</c:v>
                </c:pt>
                <c:pt idx="253">
                  <c:v>0</c:v>
                </c:pt>
                <c:pt idx="254">
                  <c:v>62</c:v>
                </c:pt>
                <c:pt idx="255">
                  <c:v>18</c:v>
                </c:pt>
                <c:pt idx="256">
                  <c:v>22</c:v>
                </c:pt>
                <c:pt idx="257">
                  <c:v>63</c:v>
                </c:pt>
                <c:pt idx="258">
                  <c:v>12</c:v>
                </c:pt>
                <c:pt idx="259">
                  <c:v>51</c:v>
                </c:pt>
                <c:pt idx="260">
                  <c:v>57</c:v>
                </c:pt>
                <c:pt idx="261">
                  <c:v>12</c:v>
                </c:pt>
                <c:pt idx="262">
                  <c:v>55</c:v>
                </c:pt>
                <c:pt idx="263">
                  <c:v>52</c:v>
                </c:pt>
                <c:pt idx="264">
                  <c:v>40</c:v>
                </c:pt>
                <c:pt idx="265">
                  <c:v>0</c:v>
                </c:pt>
                <c:pt idx="266">
                  <c:v>64</c:v>
                </c:pt>
                <c:pt idx="267">
                  <c:v>12</c:v>
                </c:pt>
                <c:pt idx="268">
                  <c:v>40</c:v>
                </c:pt>
                <c:pt idx="269">
                  <c:v>11</c:v>
                </c:pt>
                <c:pt idx="270">
                  <c:v>66</c:v>
                </c:pt>
                <c:pt idx="271">
                  <c:v>7</c:v>
                </c:pt>
                <c:pt idx="272">
                  <c:v>44</c:v>
                </c:pt>
                <c:pt idx="273">
                  <c:v>45</c:v>
                </c:pt>
                <c:pt idx="274">
                  <c:v>1</c:v>
                </c:pt>
                <c:pt idx="275">
                  <c:v>57</c:v>
                </c:pt>
                <c:pt idx="276">
                  <c:v>42</c:v>
                </c:pt>
                <c:pt idx="277">
                  <c:v>50</c:v>
                </c:pt>
                <c:pt idx="278">
                  <c:v>41</c:v>
                </c:pt>
                <c:pt idx="279">
                  <c:v>11</c:v>
                </c:pt>
                <c:pt idx="280">
                  <c:v>51</c:v>
                </c:pt>
                <c:pt idx="281">
                  <c:v>41</c:v>
                </c:pt>
                <c:pt idx="282">
                  <c:v>0</c:v>
                </c:pt>
                <c:pt idx="283">
                  <c:v>66</c:v>
                </c:pt>
                <c:pt idx="284">
                  <c:v>8</c:v>
                </c:pt>
                <c:pt idx="285">
                  <c:v>5</c:v>
                </c:pt>
                <c:pt idx="286">
                  <c:v>55</c:v>
                </c:pt>
                <c:pt idx="287">
                  <c:v>8</c:v>
                </c:pt>
                <c:pt idx="288">
                  <c:v>59</c:v>
                </c:pt>
                <c:pt idx="289">
                  <c:v>22</c:v>
                </c:pt>
                <c:pt idx="290">
                  <c:v>52</c:v>
                </c:pt>
                <c:pt idx="291">
                  <c:v>8</c:v>
                </c:pt>
                <c:pt idx="292">
                  <c:v>47</c:v>
                </c:pt>
                <c:pt idx="293">
                  <c:v>61</c:v>
                </c:pt>
                <c:pt idx="294">
                  <c:v>19</c:v>
                </c:pt>
                <c:pt idx="295">
                  <c:v>34</c:v>
                </c:pt>
                <c:pt idx="296">
                  <c:v>38</c:v>
                </c:pt>
                <c:pt idx="297">
                  <c:v>0</c:v>
                </c:pt>
                <c:pt idx="298">
                  <c:v>63</c:v>
                </c:pt>
                <c:pt idx="299">
                  <c:v>11</c:v>
                </c:pt>
                <c:pt idx="300">
                  <c:v>34</c:v>
                </c:pt>
                <c:pt idx="301">
                  <c:v>64</c:v>
                </c:pt>
                <c:pt idx="302">
                  <c:v>32</c:v>
                </c:pt>
                <c:pt idx="303">
                  <c:v>54</c:v>
                </c:pt>
                <c:pt idx="304">
                  <c:v>9</c:v>
                </c:pt>
                <c:pt idx="305">
                  <c:v>19</c:v>
                </c:pt>
                <c:pt idx="306">
                  <c:v>51</c:v>
                </c:pt>
                <c:pt idx="307">
                  <c:v>0</c:v>
                </c:pt>
                <c:pt idx="308">
                  <c:v>51</c:v>
                </c:pt>
                <c:pt idx="309">
                  <c:v>61</c:v>
                </c:pt>
                <c:pt idx="310">
                  <c:v>13</c:v>
                </c:pt>
                <c:pt idx="311">
                  <c:v>8</c:v>
                </c:pt>
                <c:pt idx="312">
                  <c:v>49</c:v>
                </c:pt>
                <c:pt idx="313">
                  <c:v>54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65</c:v>
                </c:pt>
                <c:pt idx="318">
                  <c:v>10</c:v>
                </c:pt>
                <c:pt idx="319">
                  <c:v>55</c:v>
                </c:pt>
                <c:pt idx="320">
                  <c:v>9</c:v>
                </c:pt>
                <c:pt idx="321">
                  <c:v>12</c:v>
                </c:pt>
                <c:pt idx="322">
                  <c:v>47</c:v>
                </c:pt>
                <c:pt idx="323">
                  <c:v>0</c:v>
                </c:pt>
                <c:pt idx="324">
                  <c:v>57</c:v>
                </c:pt>
                <c:pt idx="325">
                  <c:v>8</c:v>
                </c:pt>
                <c:pt idx="326">
                  <c:v>15</c:v>
                </c:pt>
                <c:pt idx="327">
                  <c:v>20</c:v>
                </c:pt>
                <c:pt idx="328">
                  <c:v>29</c:v>
                </c:pt>
                <c:pt idx="329">
                  <c:v>59</c:v>
                </c:pt>
                <c:pt idx="330">
                  <c:v>8</c:v>
                </c:pt>
                <c:pt idx="331">
                  <c:v>52</c:v>
                </c:pt>
                <c:pt idx="332">
                  <c:v>28</c:v>
                </c:pt>
                <c:pt idx="333">
                  <c:v>41</c:v>
                </c:pt>
                <c:pt idx="334">
                  <c:v>42</c:v>
                </c:pt>
                <c:pt idx="335">
                  <c:v>16</c:v>
                </c:pt>
                <c:pt idx="336">
                  <c:v>46</c:v>
                </c:pt>
                <c:pt idx="337">
                  <c:v>0</c:v>
                </c:pt>
                <c:pt idx="338">
                  <c:v>59</c:v>
                </c:pt>
                <c:pt idx="339">
                  <c:v>8</c:v>
                </c:pt>
                <c:pt idx="340">
                  <c:v>52</c:v>
                </c:pt>
                <c:pt idx="341">
                  <c:v>45</c:v>
                </c:pt>
                <c:pt idx="342">
                  <c:v>1</c:v>
                </c:pt>
                <c:pt idx="343">
                  <c:v>65</c:v>
                </c:pt>
                <c:pt idx="344">
                  <c:v>61</c:v>
                </c:pt>
                <c:pt idx="345">
                  <c:v>9</c:v>
                </c:pt>
                <c:pt idx="346">
                  <c:v>12</c:v>
                </c:pt>
                <c:pt idx="347">
                  <c:v>49</c:v>
                </c:pt>
                <c:pt idx="348">
                  <c:v>0</c:v>
                </c:pt>
                <c:pt idx="349">
                  <c:v>58</c:v>
                </c:pt>
                <c:pt idx="350">
                  <c:v>8</c:v>
                </c:pt>
                <c:pt idx="351">
                  <c:v>52</c:v>
                </c:pt>
                <c:pt idx="352">
                  <c:v>50</c:v>
                </c:pt>
                <c:pt idx="353">
                  <c:v>35</c:v>
                </c:pt>
                <c:pt idx="354">
                  <c:v>58</c:v>
                </c:pt>
                <c:pt idx="355">
                  <c:v>34</c:v>
                </c:pt>
                <c:pt idx="356">
                  <c:v>6</c:v>
                </c:pt>
                <c:pt idx="357">
                  <c:v>51</c:v>
                </c:pt>
                <c:pt idx="358">
                  <c:v>28</c:v>
                </c:pt>
                <c:pt idx="359">
                  <c:v>0</c:v>
                </c:pt>
                <c:pt idx="360">
                  <c:v>56</c:v>
                </c:pt>
                <c:pt idx="361">
                  <c:v>54</c:v>
                </c:pt>
                <c:pt idx="362">
                  <c:v>11</c:v>
                </c:pt>
                <c:pt idx="363">
                  <c:v>52</c:v>
                </c:pt>
                <c:pt idx="364">
                  <c:v>48</c:v>
                </c:pt>
                <c:pt idx="365">
                  <c:v>58</c:v>
                </c:pt>
                <c:pt idx="366">
                  <c:v>8</c:v>
                </c:pt>
                <c:pt idx="367">
                  <c:v>53</c:v>
                </c:pt>
                <c:pt idx="368">
                  <c:v>46</c:v>
                </c:pt>
                <c:pt idx="369">
                  <c:v>0</c:v>
                </c:pt>
                <c:pt idx="370">
                  <c:v>61</c:v>
                </c:pt>
                <c:pt idx="371">
                  <c:v>9</c:v>
                </c:pt>
                <c:pt idx="372">
                  <c:v>53</c:v>
                </c:pt>
                <c:pt idx="373">
                  <c:v>17</c:v>
                </c:pt>
                <c:pt idx="374">
                  <c:v>49</c:v>
                </c:pt>
                <c:pt idx="375">
                  <c:v>42</c:v>
                </c:pt>
                <c:pt idx="376">
                  <c:v>0</c:v>
                </c:pt>
                <c:pt idx="377">
                  <c:v>54</c:v>
                </c:pt>
                <c:pt idx="378">
                  <c:v>43</c:v>
                </c:pt>
                <c:pt idx="379">
                  <c:v>50</c:v>
                </c:pt>
                <c:pt idx="380">
                  <c:v>64</c:v>
                </c:pt>
                <c:pt idx="381">
                  <c:v>9</c:v>
                </c:pt>
                <c:pt idx="382">
                  <c:v>0</c:v>
                </c:pt>
                <c:pt idx="383">
                  <c:v>59</c:v>
                </c:pt>
                <c:pt idx="384">
                  <c:v>0</c:v>
                </c:pt>
                <c:pt idx="385">
                  <c:v>67</c:v>
                </c:pt>
                <c:pt idx="386">
                  <c:v>3</c:v>
                </c:pt>
                <c:pt idx="387">
                  <c:v>52</c:v>
                </c:pt>
                <c:pt idx="388">
                  <c:v>0</c:v>
                </c:pt>
                <c:pt idx="389">
                  <c:v>50</c:v>
                </c:pt>
                <c:pt idx="390">
                  <c:v>4</c:v>
                </c:pt>
                <c:pt idx="391">
                  <c:v>66</c:v>
                </c:pt>
                <c:pt idx="392">
                  <c:v>35</c:v>
                </c:pt>
                <c:pt idx="393">
                  <c:v>43</c:v>
                </c:pt>
                <c:pt idx="394">
                  <c:v>10</c:v>
                </c:pt>
                <c:pt idx="395">
                  <c:v>50</c:v>
                </c:pt>
                <c:pt idx="396">
                  <c:v>64</c:v>
                </c:pt>
                <c:pt idx="397">
                  <c:v>11</c:v>
                </c:pt>
                <c:pt idx="398">
                  <c:v>66</c:v>
                </c:pt>
                <c:pt idx="399">
                  <c:v>35</c:v>
                </c:pt>
                <c:pt idx="400">
                  <c:v>36</c:v>
                </c:pt>
                <c:pt idx="401">
                  <c:v>43</c:v>
                </c:pt>
                <c:pt idx="402">
                  <c:v>12</c:v>
                </c:pt>
                <c:pt idx="403">
                  <c:v>49</c:v>
                </c:pt>
                <c:pt idx="404">
                  <c:v>58</c:v>
                </c:pt>
                <c:pt idx="405">
                  <c:v>44</c:v>
                </c:pt>
                <c:pt idx="406">
                  <c:v>52</c:v>
                </c:pt>
                <c:pt idx="407">
                  <c:v>47</c:v>
                </c:pt>
                <c:pt idx="408">
                  <c:v>0</c:v>
                </c:pt>
                <c:pt idx="409">
                  <c:v>60</c:v>
                </c:pt>
                <c:pt idx="410">
                  <c:v>9</c:v>
                </c:pt>
                <c:pt idx="411">
                  <c:v>53</c:v>
                </c:pt>
                <c:pt idx="412">
                  <c:v>45</c:v>
                </c:pt>
                <c:pt idx="413">
                  <c:v>4</c:v>
                </c:pt>
                <c:pt idx="414">
                  <c:v>53</c:v>
                </c:pt>
                <c:pt idx="415">
                  <c:v>0</c:v>
                </c:pt>
                <c:pt idx="416">
                  <c:v>44</c:v>
                </c:pt>
                <c:pt idx="417">
                  <c:v>5</c:v>
                </c:pt>
                <c:pt idx="418">
                  <c:v>67</c:v>
                </c:pt>
                <c:pt idx="419">
                  <c:v>12</c:v>
                </c:pt>
                <c:pt idx="420">
                  <c:v>39</c:v>
                </c:pt>
                <c:pt idx="421">
                  <c:v>44</c:v>
                </c:pt>
                <c:pt idx="422">
                  <c:v>16</c:v>
                </c:pt>
                <c:pt idx="423">
                  <c:v>47</c:v>
                </c:pt>
                <c:pt idx="424">
                  <c:v>13</c:v>
                </c:pt>
                <c:pt idx="425">
                  <c:v>45</c:v>
                </c:pt>
                <c:pt idx="426">
                  <c:v>49</c:v>
                </c:pt>
                <c:pt idx="427">
                  <c:v>54</c:v>
                </c:pt>
                <c:pt idx="428">
                  <c:v>44</c:v>
                </c:pt>
                <c:pt idx="429">
                  <c:v>9</c:v>
                </c:pt>
                <c:pt idx="430">
                  <c:v>64</c:v>
                </c:pt>
                <c:pt idx="431">
                  <c:v>12</c:v>
                </c:pt>
                <c:pt idx="432">
                  <c:v>22</c:v>
                </c:pt>
                <c:pt idx="433">
                  <c:v>48</c:v>
                </c:pt>
                <c:pt idx="434">
                  <c:v>42</c:v>
                </c:pt>
                <c:pt idx="435">
                  <c:v>36</c:v>
                </c:pt>
                <c:pt idx="436">
                  <c:v>0</c:v>
                </c:pt>
                <c:pt idx="437">
                  <c:v>59</c:v>
                </c:pt>
                <c:pt idx="438">
                  <c:v>53</c:v>
                </c:pt>
                <c:pt idx="439">
                  <c:v>19</c:v>
                </c:pt>
                <c:pt idx="440">
                  <c:v>55</c:v>
                </c:pt>
                <c:pt idx="441">
                  <c:v>30</c:v>
                </c:pt>
                <c:pt idx="442">
                  <c:v>11</c:v>
                </c:pt>
                <c:pt idx="443">
                  <c:v>10</c:v>
                </c:pt>
                <c:pt idx="444">
                  <c:v>49</c:v>
                </c:pt>
                <c:pt idx="445">
                  <c:v>13</c:v>
                </c:pt>
                <c:pt idx="446">
                  <c:v>43</c:v>
                </c:pt>
                <c:pt idx="447">
                  <c:v>9</c:v>
                </c:pt>
                <c:pt idx="448">
                  <c:v>27</c:v>
                </c:pt>
                <c:pt idx="449">
                  <c:v>44</c:v>
                </c:pt>
                <c:pt idx="450">
                  <c:v>55</c:v>
                </c:pt>
                <c:pt idx="451">
                  <c:v>10</c:v>
                </c:pt>
                <c:pt idx="452">
                  <c:v>13</c:v>
                </c:pt>
                <c:pt idx="453">
                  <c:v>12</c:v>
                </c:pt>
                <c:pt idx="454">
                  <c:v>56</c:v>
                </c:pt>
                <c:pt idx="455">
                  <c:v>72</c:v>
                </c:pt>
                <c:pt idx="456">
                  <c:v>56</c:v>
                </c:pt>
                <c:pt idx="457">
                  <c:v>11</c:v>
                </c:pt>
                <c:pt idx="458">
                  <c:v>55</c:v>
                </c:pt>
                <c:pt idx="459">
                  <c:v>54</c:v>
                </c:pt>
                <c:pt idx="460">
                  <c:v>11</c:v>
                </c:pt>
                <c:pt idx="461">
                  <c:v>54</c:v>
                </c:pt>
                <c:pt idx="462">
                  <c:v>12</c:v>
                </c:pt>
                <c:pt idx="463">
                  <c:v>54</c:v>
                </c:pt>
                <c:pt idx="464">
                  <c:v>11</c:v>
                </c:pt>
                <c:pt idx="465">
                  <c:v>55</c:v>
                </c:pt>
                <c:pt idx="466">
                  <c:v>56</c:v>
                </c:pt>
                <c:pt idx="467">
                  <c:v>57</c:v>
                </c:pt>
                <c:pt idx="468">
                  <c:v>13</c:v>
                </c:pt>
                <c:pt idx="469">
                  <c:v>59</c:v>
                </c:pt>
                <c:pt idx="470">
                  <c:v>13</c:v>
                </c:pt>
                <c:pt idx="471">
                  <c:v>62</c:v>
                </c:pt>
                <c:pt idx="472">
                  <c:v>64</c:v>
                </c:pt>
                <c:pt idx="473">
                  <c:v>8</c:v>
                </c:pt>
                <c:pt idx="474">
                  <c:v>68</c:v>
                </c:pt>
                <c:pt idx="475">
                  <c:v>0</c:v>
                </c:pt>
                <c:pt idx="476">
                  <c:v>72</c:v>
                </c:pt>
                <c:pt idx="477">
                  <c:v>0</c:v>
                </c:pt>
                <c:pt idx="478">
                  <c:v>68</c:v>
                </c:pt>
                <c:pt idx="479">
                  <c:v>0</c:v>
                </c:pt>
                <c:pt idx="480">
                  <c:v>58</c:v>
                </c:pt>
                <c:pt idx="481">
                  <c:v>0</c:v>
                </c:pt>
                <c:pt idx="482">
                  <c:v>53</c:v>
                </c:pt>
                <c:pt idx="483">
                  <c:v>0</c:v>
                </c:pt>
                <c:pt idx="484">
                  <c:v>49</c:v>
                </c:pt>
                <c:pt idx="485">
                  <c:v>48</c:v>
                </c:pt>
                <c:pt idx="486">
                  <c:v>1</c:v>
                </c:pt>
                <c:pt idx="487">
                  <c:v>48</c:v>
                </c:pt>
                <c:pt idx="488">
                  <c:v>38</c:v>
                </c:pt>
                <c:pt idx="489">
                  <c:v>21</c:v>
                </c:pt>
                <c:pt idx="490">
                  <c:v>11</c:v>
                </c:pt>
                <c:pt idx="491">
                  <c:v>59</c:v>
                </c:pt>
                <c:pt idx="492">
                  <c:v>7</c:v>
                </c:pt>
                <c:pt idx="493">
                  <c:v>0</c:v>
                </c:pt>
                <c:pt idx="494">
                  <c:v>72</c:v>
                </c:pt>
                <c:pt idx="495">
                  <c:v>0</c:v>
                </c:pt>
                <c:pt idx="496">
                  <c:v>59</c:v>
                </c:pt>
                <c:pt idx="497">
                  <c:v>55</c:v>
                </c:pt>
                <c:pt idx="498">
                  <c:v>51</c:v>
                </c:pt>
                <c:pt idx="499">
                  <c:v>0</c:v>
                </c:pt>
                <c:pt idx="500">
                  <c:v>47</c:v>
                </c:pt>
                <c:pt idx="501">
                  <c:v>12</c:v>
                </c:pt>
                <c:pt idx="502">
                  <c:v>21</c:v>
                </c:pt>
                <c:pt idx="503">
                  <c:v>39</c:v>
                </c:pt>
                <c:pt idx="504">
                  <c:v>24</c:v>
                </c:pt>
                <c:pt idx="505">
                  <c:v>54</c:v>
                </c:pt>
                <c:pt idx="506">
                  <c:v>11</c:v>
                </c:pt>
                <c:pt idx="507">
                  <c:v>59</c:v>
                </c:pt>
                <c:pt idx="508">
                  <c:v>69</c:v>
                </c:pt>
                <c:pt idx="509">
                  <c:v>71</c:v>
                </c:pt>
                <c:pt idx="510">
                  <c:v>0</c:v>
                </c:pt>
                <c:pt idx="511">
                  <c:v>55</c:v>
                </c:pt>
                <c:pt idx="512">
                  <c:v>61</c:v>
                </c:pt>
                <c:pt idx="513">
                  <c:v>0</c:v>
                </c:pt>
                <c:pt idx="514">
                  <c:v>7</c:v>
                </c:pt>
                <c:pt idx="515">
                  <c:v>16</c:v>
                </c:pt>
                <c:pt idx="516">
                  <c:v>39</c:v>
                </c:pt>
                <c:pt idx="517">
                  <c:v>50</c:v>
                </c:pt>
                <c:pt idx="518">
                  <c:v>11</c:v>
                </c:pt>
                <c:pt idx="519">
                  <c:v>57</c:v>
                </c:pt>
                <c:pt idx="520">
                  <c:v>12</c:v>
                </c:pt>
                <c:pt idx="521">
                  <c:v>71</c:v>
                </c:pt>
                <c:pt idx="522">
                  <c:v>72</c:v>
                </c:pt>
                <c:pt idx="523">
                  <c:v>0</c:v>
                </c:pt>
                <c:pt idx="524">
                  <c:v>57</c:v>
                </c:pt>
                <c:pt idx="525">
                  <c:v>52</c:v>
                </c:pt>
                <c:pt idx="526">
                  <c:v>49</c:v>
                </c:pt>
                <c:pt idx="527">
                  <c:v>43</c:v>
                </c:pt>
                <c:pt idx="528">
                  <c:v>53</c:v>
                </c:pt>
                <c:pt idx="529">
                  <c:v>13</c:v>
                </c:pt>
                <c:pt idx="530">
                  <c:v>68</c:v>
                </c:pt>
                <c:pt idx="531">
                  <c:v>0</c:v>
                </c:pt>
                <c:pt idx="532">
                  <c:v>55</c:v>
                </c:pt>
                <c:pt idx="533">
                  <c:v>0</c:v>
                </c:pt>
                <c:pt idx="534">
                  <c:v>14</c:v>
                </c:pt>
                <c:pt idx="535">
                  <c:v>12</c:v>
                </c:pt>
                <c:pt idx="536">
                  <c:v>59</c:v>
                </c:pt>
                <c:pt idx="537">
                  <c:v>52</c:v>
                </c:pt>
                <c:pt idx="538">
                  <c:v>20</c:v>
                </c:pt>
                <c:pt idx="539">
                  <c:v>56</c:v>
                </c:pt>
                <c:pt idx="540">
                  <c:v>67</c:v>
                </c:pt>
                <c:pt idx="541">
                  <c:v>0</c:v>
                </c:pt>
                <c:pt idx="542">
                  <c:v>48</c:v>
                </c:pt>
                <c:pt idx="543">
                  <c:v>51</c:v>
                </c:pt>
                <c:pt idx="544">
                  <c:v>57</c:v>
                </c:pt>
                <c:pt idx="545">
                  <c:v>0</c:v>
                </c:pt>
                <c:pt idx="546">
                  <c:v>51</c:v>
                </c:pt>
                <c:pt idx="547">
                  <c:v>13</c:v>
                </c:pt>
                <c:pt idx="548">
                  <c:v>46</c:v>
                </c:pt>
                <c:pt idx="549">
                  <c:v>13</c:v>
                </c:pt>
                <c:pt idx="550">
                  <c:v>68</c:v>
                </c:pt>
                <c:pt idx="551">
                  <c:v>9</c:v>
                </c:pt>
                <c:pt idx="552">
                  <c:v>15</c:v>
                </c:pt>
                <c:pt idx="553">
                  <c:v>70</c:v>
                </c:pt>
                <c:pt idx="554">
                  <c:v>6</c:v>
                </c:pt>
                <c:pt idx="555">
                  <c:v>7</c:v>
                </c:pt>
                <c:pt idx="556">
                  <c:v>55</c:v>
                </c:pt>
                <c:pt idx="557">
                  <c:v>65</c:v>
                </c:pt>
                <c:pt idx="558">
                  <c:v>54</c:v>
                </c:pt>
                <c:pt idx="559">
                  <c:v>47</c:v>
                </c:pt>
                <c:pt idx="560">
                  <c:v>40</c:v>
                </c:pt>
                <c:pt idx="561">
                  <c:v>55</c:v>
                </c:pt>
                <c:pt idx="562">
                  <c:v>0</c:v>
                </c:pt>
                <c:pt idx="563">
                  <c:v>8</c:v>
                </c:pt>
                <c:pt idx="564">
                  <c:v>15</c:v>
                </c:pt>
                <c:pt idx="565">
                  <c:v>13</c:v>
                </c:pt>
                <c:pt idx="566">
                  <c:v>69</c:v>
                </c:pt>
                <c:pt idx="567">
                  <c:v>0</c:v>
                </c:pt>
                <c:pt idx="568">
                  <c:v>49</c:v>
                </c:pt>
                <c:pt idx="569">
                  <c:v>17</c:v>
                </c:pt>
                <c:pt idx="570">
                  <c:v>64</c:v>
                </c:pt>
                <c:pt idx="571">
                  <c:v>70</c:v>
                </c:pt>
                <c:pt idx="572">
                  <c:v>0</c:v>
                </c:pt>
                <c:pt idx="573">
                  <c:v>4</c:v>
                </c:pt>
                <c:pt idx="574">
                  <c:v>19</c:v>
                </c:pt>
                <c:pt idx="575">
                  <c:v>63</c:v>
                </c:pt>
                <c:pt idx="576">
                  <c:v>70</c:v>
                </c:pt>
                <c:pt idx="577">
                  <c:v>54</c:v>
                </c:pt>
                <c:pt idx="578">
                  <c:v>3</c:v>
                </c:pt>
                <c:pt idx="579">
                  <c:v>21</c:v>
                </c:pt>
                <c:pt idx="580">
                  <c:v>61</c:v>
                </c:pt>
                <c:pt idx="581">
                  <c:v>0</c:v>
                </c:pt>
                <c:pt idx="582">
                  <c:v>46</c:v>
                </c:pt>
                <c:pt idx="583">
                  <c:v>28</c:v>
                </c:pt>
                <c:pt idx="584">
                  <c:v>10</c:v>
                </c:pt>
                <c:pt idx="585">
                  <c:v>71</c:v>
                </c:pt>
                <c:pt idx="586">
                  <c:v>0</c:v>
                </c:pt>
                <c:pt idx="587">
                  <c:v>46</c:v>
                </c:pt>
                <c:pt idx="588">
                  <c:v>39</c:v>
                </c:pt>
                <c:pt idx="589">
                  <c:v>56</c:v>
                </c:pt>
                <c:pt idx="590">
                  <c:v>0</c:v>
                </c:pt>
                <c:pt idx="591">
                  <c:v>53</c:v>
                </c:pt>
                <c:pt idx="592">
                  <c:v>46</c:v>
                </c:pt>
                <c:pt idx="593">
                  <c:v>30</c:v>
                </c:pt>
                <c:pt idx="594">
                  <c:v>10</c:v>
                </c:pt>
                <c:pt idx="595">
                  <c:v>70</c:v>
                </c:pt>
                <c:pt idx="596">
                  <c:v>64</c:v>
                </c:pt>
                <c:pt idx="597">
                  <c:v>0</c:v>
                </c:pt>
                <c:pt idx="598">
                  <c:v>48</c:v>
                </c:pt>
                <c:pt idx="599">
                  <c:v>18</c:v>
                </c:pt>
                <c:pt idx="600">
                  <c:v>12</c:v>
                </c:pt>
                <c:pt idx="601">
                  <c:v>59</c:v>
                </c:pt>
                <c:pt idx="602">
                  <c:v>48</c:v>
                </c:pt>
                <c:pt idx="603">
                  <c:v>47</c:v>
                </c:pt>
                <c:pt idx="604">
                  <c:v>13</c:v>
                </c:pt>
                <c:pt idx="605">
                  <c:v>0</c:v>
                </c:pt>
                <c:pt idx="606">
                  <c:v>2</c:v>
                </c:pt>
                <c:pt idx="607">
                  <c:v>27</c:v>
                </c:pt>
                <c:pt idx="608">
                  <c:v>58</c:v>
                </c:pt>
                <c:pt idx="609">
                  <c:v>71</c:v>
                </c:pt>
                <c:pt idx="610">
                  <c:v>0</c:v>
                </c:pt>
                <c:pt idx="611">
                  <c:v>45</c:v>
                </c:pt>
                <c:pt idx="612">
                  <c:v>55</c:v>
                </c:pt>
                <c:pt idx="613">
                  <c:v>0</c:v>
                </c:pt>
                <c:pt idx="614">
                  <c:v>55</c:v>
                </c:pt>
                <c:pt idx="615">
                  <c:v>0</c:v>
                </c:pt>
                <c:pt idx="616">
                  <c:v>48</c:v>
                </c:pt>
                <c:pt idx="617">
                  <c:v>61</c:v>
                </c:pt>
                <c:pt idx="618">
                  <c:v>0</c:v>
                </c:pt>
                <c:pt idx="619">
                  <c:v>40</c:v>
                </c:pt>
                <c:pt idx="620">
                  <c:v>11</c:v>
                </c:pt>
                <c:pt idx="621">
                  <c:v>13</c:v>
                </c:pt>
                <c:pt idx="622">
                  <c:v>66</c:v>
                </c:pt>
                <c:pt idx="623">
                  <c:v>52</c:v>
                </c:pt>
                <c:pt idx="624">
                  <c:v>15</c:v>
                </c:pt>
                <c:pt idx="625">
                  <c:v>70</c:v>
                </c:pt>
                <c:pt idx="626">
                  <c:v>55</c:v>
                </c:pt>
                <c:pt idx="627">
                  <c:v>49</c:v>
                </c:pt>
                <c:pt idx="628">
                  <c:v>54</c:v>
                </c:pt>
                <c:pt idx="629">
                  <c:v>3</c:v>
                </c:pt>
                <c:pt idx="630">
                  <c:v>60</c:v>
                </c:pt>
                <c:pt idx="631">
                  <c:v>9</c:v>
                </c:pt>
                <c:pt idx="632">
                  <c:v>0</c:v>
                </c:pt>
                <c:pt idx="633">
                  <c:v>47</c:v>
                </c:pt>
                <c:pt idx="634">
                  <c:v>35</c:v>
                </c:pt>
                <c:pt idx="635">
                  <c:v>12</c:v>
                </c:pt>
                <c:pt idx="636">
                  <c:v>70</c:v>
                </c:pt>
                <c:pt idx="637">
                  <c:v>31</c:v>
                </c:pt>
                <c:pt idx="638">
                  <c:v>60</c:v>
                </c:pt>
                <c:pt idx="639">
                  <c:v>70</c:v>
                </c:pt>
                <c:pt idx="640">
                  <c:v>53</c:v>
                </c:pt>
                <c:pt idx="641">
                  <c:v>17</c:v>
                </c:pt>
                <c:pt idx="642">
                  <c:v>70</c:v>
                </c:pt>
                <c:pt idx="643">
                  <c:v>51</c:v>
                </c:pt>
                <c:pt idx="644">
                  <c:v>47</c:v>
                </c:pt>
                <c:pt idx="645">
                  <c:v>54</c:v>
                </c:pt>
                <c:pt idx="646">
                  <c:v>0</c:v>
                </c:pt>
                <c:pt idx="647">
                  <c:v>33</c:v>
                </c:pt>
                <c:pt idx="648">
                  <c:v>55</c:v>
                </c:pt>
                <c:pt idx="649">
                  <c:v>12</c:v>
                </c:pt>
                <c:pt idx="650">
                  <c:v>56</c:v>
                </c:pt>
                <c:pt idx="651">
                  <c:v>47</c:v>
                </c:pt>
                <c:pt idx="652">
                  <c:v>23</c:v>
                </c:pt>
              </c:numCache>
            </c:numRef>
          </c:val>
        </c:ser>
        <c:marker val="1"/>
        <c:axId val="166349056"/>
        <c:axId val="166350848"/>
      </c:lineChart>
      <c:catAx>
        <c:axId val="166349056"/>
        <c:scaling>
          <c:orientation val="minMax"/>
        </c:scaling>
        <c:axPos val="b"/>
        <c:tickLblPos val="nextTo"/>
        <c:crossAx val="166350848"/>
        <c:crosses val="autoZero"/>
        <c:auto val="1"/>
        <c:lblAlgn val="ctr"/>
        <c:lblOffset val="100"/>
      </c:catAx>
      <c:valAx>
        <c:axId val="166350848"/>
        <c:scaling>
          <c:orientation val="minMax"/>
        </c:scaling>
        <c:axPos val="l"/>
        <c:majorGridlines/>
        <c:numFmt formatCode="General" sourceLinked="1"/>
        <c:tickLblPos val="nextTo"/>
        <c:crossAx val="166349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-2'!$I$446:$I$697</c:f>
              <c:numCache>
                <c:formatCode>General</c:formatCode>
                <c:ptCount val="252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54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54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54</c:v>
                </c:pt>
                <c:pt idx="76">
                  <c:v>54</c:v>
                </c:pt>
                <c:pt idx="77">
                  <c:v>54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54</c:v>
                </c:pt>
                <c:pt idx="83">
                  <c:v>54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54</c:v>
                </c:pt>
                <c:pt idx="92">
                  <c:v>54</c:v>
                </c:pt>
                <c:pt idx="93">
                  <c:v>54</c:v>
                </c:pt>
                <c:pt idx="94">
                  <c:v>54</c:v>
                </c:pt>
                <c:pt idx="95">
                  <c:v>54</c:v>
                </c:pt>
                <c:pt idx="96">
                  <c:v>54</c:v>
                </c:pt>
                <c:pt idx="97">
                  <c:v>54</c:v>
                </c:pt>
                <c:pt idx="98">
                  <c:v>54</c:v>
                </c:pt>
                <c:pt idx="99">
                  <c:v>54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54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48</c:v>
                </c:pt>
                <c:pt idx="152">
                  <c:v>48</c:v>
                </c:pt>
                <c:pt idx="153">
                  <c:v>48</c:v>
                </c:pt>
                <c:pt idx="154">
                  <c:v>48</c:v>
                </c:pt>
                <c:pt idx="155">
                  <c:v>48</c:v>
                </c:pt>
                <c:pt idx="156">
                  <c:v>48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48</c:v>
                </c:pt>
                <c:pt idx="163">
                  <c:v>48</c:v>
                </c:pt>
                <c:pt idx="164">
                  <c:v>48</c:v>
                </c:pt>
                <c:pt idx="165">
                  <c:v>47</c:v>
                </c:pt>
                <c:pt idx="166">
                  <c:v>47</c:v>
                </c:pt>
                <c:pt idx="167">
                  <c:v>47</c:v>
                </c:pt>
                <c:pt idx="168">
                  <c:v>47</c:v>
                </c:pt>
                <c:pt idx="169">
                  <c:v>47</c:v>
                </c:pt>
                <c:pt idx="170">
                  <c:v>47</c:v>
                </c:pt>
                <c:pt idx="171">
                  <c:v>47</c:v>
                </c:pt>
                <c:pt idx="172">
                  <c:v>47</c:v>
                </c:pt>
                <c:pt idx="173">
                  <c:v>47</c:v>
                </c:pt>
                <c:pt idx="174">
                  <c:v>47</c:v>
                </c:pt>
                <c:pt idx="175">
                  <c:v>47</c:v>
                </c:pt>
                <c:pt idx="176">
                  <c:v>47</c:v>
                </c:pt>
                <c:pt idx="177">
                  <c:v>47</c:v>
                </c:pt>
                <c:pt idx="178">
                  <c:v>47</c:v>
                </c:pt>
                <c:pt idx="179">
                  <c:v>47</c:v>
                </c:pt>
                <c:pt idx="180">
                  <c:v>47</c:v>
                </c:pt>
                <c:pt idx="181">
                  <c:v>47</c:v>
                </c:pt>
                <c:pt idx="182">
                  <c:v>47</c:v>
                </c:pt>
                <c:pt idx="183">
                  <c:v>47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47</c:v>
                </c:pt>
                <c:pt idx="189">
                  <c:v>47</c:v>
                </c:pt>
                <c:pt idx="190">
                  <c:v>47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47</c:v>
                </c:pt>
                <c:pt idx="197">
                  <c:v>47</c:v>
                </c:pt>
                <c:pt idx="198">
                  <c:v>47</c:v>
                </c:pt>
                <c:pt idx="199">
                  <c:v>47</c:v>
                </c:pt>
                <c:pt idx="200">
                  <c:v>47</c:v>
                </c:pt>
                <c:pt idx="201">
                  <c:v>47</c:v>
                </c:pt>
                <c:pt idx="202">
                  <c:v>47</c:v>
                </c:pt>
                <c:pt idx="203">
                  <c:v>47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47</c:v>
                </c:pt>
                <c:pt idx="215">
                  <c:v>47</c:v>
                </c:pt>
                <c:pt idx="216">
                  <c:v>47</c:v>
                </c:pt>
                <c:pt idx="217">
                  <c:v>47</c:v>
                </c:pt>
                <c:pt idx="218">
                  <c:v>47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47</c:v>
                </c:pt>
                <c:pt idx="223">
                  <c:v>47</c:v>
                </c:pt>
                <c:pt idx="224">
                  <c:v>47</c:v>
                </c:pt>
                <c:pt idx="225">
                  <c:v>47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47</c:v>
                </c:pt>
                <c:pt idx="240">
                  <c:v>47</c:v>
                </c:pt>
                <c:pt idx="241">
                  <c:v>47</c:v>
                </c:pt>
                <c:pt idx="242">
                  <c:v>47</c:v>
                </c:pt>
                <c:pt idx="243">
                  <c:v>47</c:v>
                </c:pt>
                <c:pt idx="244">
                  <c:v>47</c:v>
                </c:pt>
                <c:pt idx="245">
                  <c:v>47</c:v>
                </c:pt>
                <c:pt idx="246">
                  <c:v>47</c:v>
                </c:pt>
                <c:pt idx="247">
                  <c:v>47</c:v>
                </c:pt>
                <c:pt idx="248">
                  <c:v>47</c:v>
                </c:pt>
                <c:pt idx="249">
                  <c:v>47</c:v>
                </c:pt>
                <c:pt idx="250">
                  <c:v>47</c:v>
                </c:pt>
                <c:pt idx="251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-2'!$J$446:$J$697</c:f>
              <c:numCache>
                <c:formatCode>General</c:formatCode>
                <c:ptCount val="252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46</c:v>
                </c:pt>
                <c:pt idx="43">
                  <c:v>46</c:v>
                </c:pt>
                <c:pt idx="44">
                  <c:v>46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46</c:v>
                </c:pt>
                <c:pt idx="53">
                  <c:v>46</c:v>
                </c:pt>
                <c:pt idx="54">
                  <c:v>46</c:v>
                </c:pt>
                <c:pt idx="55">
                  <c:v>46</c:v>
                </c:pt>
                <c:pt idx="56">
                  <c:v>46</c:v>
                </c:pt>
                <c:pt idx="57">
                  <c:v>46</c:v>
                </c:pt>
                <c:pt idx="58">
                  <c:v>46</c:v>
                </c:pt>
                <c:pt idx="59">
                  <c:v>46</c:v>
                </c:pt>
                <c:pt idx="60">
                  <c:v>46</c:v>
                </c:pt>
                <c:pt idx="61">
                  <c:v>46</c:v>
                </c:pt>
                <c:pt idx="62">
                  <c:v>46</c:v>
                </c:pt>
                <c:pt idx="63">
                  <c:v>46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46</c:v>
                </c:pt>
                <c:pt idx="68">
                  <c:v>46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46</c:v>
                </c:pt>
                <c:pt idx="75">
                  <c:v>46</c:v>
                </c:pt>
                <c:pt idx="76">
                  <c:v>46</c:v>
                </c:pt>
                <c:pt idx="77">
                  <c:v>46</c:v>
                </c:pt>
                <c:pt idx="78">
                  <c:v>46</c:v>
                </c:pt>
                <c:pt idx="79">
                  <c:v>46</c:v>
                </c:pt>
                <c:pt idx="80">
                  <c:v>46</c:v>
                </c:pt>
                <c:pt idx="81">
                  <c:v>46</c:v>
                </c:pt>
                <c:pt idx="82">
                  <c:v>46</c:v>
                </c:pt>
                <c:pt idx="83">
                  <c:v>46</c:v>
                </c:pt>
                <c:pt idx="84">
                  <c:v>46</c:v>
                </c:pt>
                <c:pt idx="85">
                  <c:v>46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46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46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46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46</c:v>
                </c:pt>
                <c:pt idx="117">
                  <c:v>46</c:v>
                </c:pt>
                <c:pt idx="118">
                  <c:v>46</c:v>
                </c:pt>
                <c:pt idx="119">
                  <c:v>46</c:v>
                </c:pt>
                <c:pt idx="120">
                  <c:v>46</c:v>
                </c:pt>
                <c:pt idx="121">
                  <c:v>46</c:v>
                </c:pt>
                <c:pt idx="122">
                  <c:v>46</c:v>
                </c:pt>
                <c:pt idx="123">
                  <c:v>46</c:v>
                </c:pt>
                <c:pt idx="124">
                  <c:v>46</c:v>
                </c:pt>
                <c:pt idx="125">
                  <c:v>46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43</c:v>
                </c:pt>
                <c:pt idx="141">
                  <c:v>43</c:v>
                </c:pt>
                <c:pt idx="142">
                  <c:v>43</c:v>
                </c:pt>
                <c:pt idx="143">
                  <c:v>43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43</c:v>
                </c:pt>
                <c:pt idx="151">
                  <c:v>43</c:v>
                </c:pt>
                <c:pt idx="152">
                  <c:v>43</c:v>
                </c:pt>
                <c:pt idx="153">
                  <c:v>43</c:v>
                </c:pt>
                <c:pt idx="154">
                  <c:v>43</c:v>
                </c:pt>
                <c:pt idx="155">
                  <c:v>43</c:v>
                </c:pt>
                <c:pt idx="156">
                  <c:v>43</c:v>
                </c:pt>
                <c:pt idx="157">
                  <c:v>43</c:v>
                </c:pt>
                <c:pt idx="158">
                  <c:v>43</c:v>
                </c:pt>
                <c:pt idx="159">
                  <c:v>43</c:v>
                </c:pt>
                <c:pt idx="160">
                  <c:v>43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42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42</c:v>
                </c:pt>
                <c:pt idx="171">
                  <c:v>42</c:v>
                </c:pt>
                <c:pt idx="172">
                  <c:v>42</c:v>
                </c:pt>
                <c:pt idx="173">
                  <c:v>43</c:v>
                </c:pt>
                <c:pt idx="174">
                  <c:v>43</c:v>
                </c:pt>
                <c:pt idx="175">
                  <c:v>43</c:v>
                </c:pt>
                <c:pt idx="176">
                  <c:v>43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43</c:v>
                </c:pt>
                <c:pt idx="185">
                  <c:v>43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43</c:v>
                </c:pt>
                <c:pt idx="194">
                  <c:v>43</c:v>
                </c:pt>
                <c:pt idx="195">
                  <c:v>43</c:v>
                </c:pt>
                <c:pt idx="196">
                  <c:v>43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43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43</c:v>
                </c:pt>
                <c:pt idx="207">
                  <c:v>43</c:v>
                </c:pt>
                <c:pt idx="208">
                  <c:v>43</c:v>
                </c:pt>
                <c:pt idx="209">
                  <c:v>43</c:v>
                </c:pt>
                <c:pt idx="210">
                  <c:v>43</c:v>
                </c:pt>
                <c:pt idx="211">
                  <c:v>43</c:v>
                </c:pt>
                <c:pt idx="212">
                  <c:v>43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43</c:v>
                </c:pt>
                <c:pt idx="217">
                  <c:v>43</c:v>
                </c:pt>
                <c:pt idx="218">
                  <c:v>43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43</c:v>
                </c:pt>
                <c:pt idx="224">
                  <c:v>43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43</c:v>
                </c:pt>
                <c:pt idx="230">
                  <c:v>43</c:v>
                </c:pt>
                <c:pt idx="231">
                  <c:v>43</c:v>
                </c:pt>
                <c:pt idx="232">
                  <c:v>43</c:v>
                </c:pt>
                <c:pt idx="233">
                  <c:v>43</c:v>
                </c:pt>
                <c:pt idx="234">
                  <c:v>43</c:v>
                </c:pt>
                <c:pt idx="235">
                  <c:v>43</c:v>
                </c:pt>
                <c:pt idx="236">
                  <c:v>43</c:v>
                </c:pt>
                <c:pt idx="237">
                  <c:v>43</c:v>
                </c:pt>
                <c:pt idx="238">
                  <c:v>43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43</c:v>
                </c:pt>
                <c:pt idx="245">
                  <c:v>43</c:v>
                </c:pt>
                <c:pt idx="246">
                  <c:v>43</c:v>
                </c:pt>
                <c:pt idx="247">
                  <c:v>43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</c:numCache>
            </c:numRef>
          </c:val>
        </c:ser>
        <c:marker val="1"/>
        <c:axId val="167731968"/>
        <c:axId val="167733504"/>
      </c:lineChart>
      <c:catAx>
        <c:axId val="167731968"/>
        <c:scaling>
          <c:orientation val="minMax"/>
        </c:scaling>
        <c:axPos val="b"/>
        <c:tickLblPos val="nextTo"/>
        <c:crossAx val="167733504"/>
        <c:crosses val="autoZero"/>
        <c:auto val="1"/>
        <c:lblAlgn val="ctr"/>
        <c:lblOffset val="100"/>
      </c:catAx>
      <c:valAx>
        <c:axId val="167733504"/>
        <c:scaling>
          <c:orientation val="minMax"/>
        </c:scaling>
        <c:axPos val="l"/>
        <c:majorGridlines/>
        <c:numFmt formatCode="General" sourceLinked="1"/>
        <c:tickLblPos val="nextTo"/>
        <c:crossAx val="1677319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'Granulation Dynamics -2'!$K$4</c:f>
              <c:strCache>
                <c:ptCount val="1"/>
                <c:pt idx="0">
                  <c:v>Delta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 -2'!$K$5:$K$425</c:f>
              <c:numCache>
                <c:formatCode>General</c:formatCode>
                <c:ptCount val="421"/>
                <c:pt idx="0">
                  <c:v>37</c:v>
                </c:pt>
                <c:pt idx="1">
                  <c:v>62</c:v>
                </c:pt>
                <c:pt idx="2">
                  <c:v>2</c:v>
                </c:pt>
                <c:pt idx="3">
                  <c:v>21</c:v>
                </c:pt>
                <c:pt idx="4">
                  <c:v>48</c:v>
                </c:pt>
                <c:pt idx="5">
                  <c:v>46</c:v>
                </c:pt>
                <c:pt idx="6">
                  <c:v>26</c:v>
                </c:pt>
                <c:pt idx="7">
                  <c:v>-27</c:v>
                </c:pt>
                <c:pt idx="8">
                  <c:v>23</c:v>
                </c:pt>
                <c:pt idx="9">
                  <c:v>53</c:v>
                </c:pt>
                <c:pt idx="10">
                  <c:v>28</c:v>
                </c:pt>
                <c:pt idx="11">
                  <c:v>7</c:v>
                </c:pt>
                <c:pt idx="12">
                  <c:v>16</c:v>
                </c:pt>
                <c:pt idx="13">
                  <c:v>35</c:v>
                </c:pt>
                <c:pt idx="14">
                  <c:v>60</c:v>
                </c:pt>
                <c:pt idx="15">
                  <c:v>9</c:v>
                </c:pt>
                <c:pt idx="16">
                  <c:v>7</c:v>
                </c:pt>
                <c:pt idx="17">
                  <c:v>50</c:v>
                </c:pt>
                <c:pt idx="18">
                  <c:v>37</c:v>
                </c:pt>
                <c:pt idx="19">
                  <c:v>54</c:v>
                </c:pt>
                <c:pt idx="20">
                  <c:v>-9</c:v>
                </c:pt>
                <c:pt idx="21">
                  <c:v>19</c:v>
                </c:pt>
                <c:pt idx="22">
                  <c:v>29</c:v>
                </c:pt>
                <c:pt idx="23">
                  <c:v>-3</c:v>
                </c:pt>
                <c:pt idx="24">
                  <c:v>2</c:v>
                </c:pt>
                <c:pt idx="25">
                  <c:v>30</c:v>
                </c:pt>
                <c:pt idx="26">
                  <c:v>46</c:v>
                </c:pt>
                <c:pt idx="27">
                  <c:v>52</c:v>
                </c:pt>
                <c:pt idx="28">
                  <c:v>17</c:v>
                </c:pt>
                <c:pt idx="29">
                  <c:v>-17</c:v>
                </c:pt>
                <c:pt idx="30">
                  <c:v>51</c:v>
                </c:pt>
                <c:pt idx="31">
                  <c:v>56</c:v>
                </c:pt>
                <c:pt idx="32">
                  <c:v>44</c:v>
                </c:pt>
                <c:pt idx="33">
                  <c:v>21</c:v>
                </c:pt>
                <c:pt idx="34">
                  <c:v>-11</c:v>
                </c:pt>
                <c:pt idx="35">
                  <c:v>50</c:v>
                </c:pt>
                <c:pt idx="36">
                  <c:v>62</c:v>
                </c:pt>
                <c:pt idx="37">
                  <c:v>-10</c:v>
                </c:pt>
                <c:pt idx="38">
                  <c:v>56</c:v>
                </c:pt>
                <c:pt idx="39">
                  <c:v>6</c:v>
                </c:pt>
                <c:pt idx="40">
                  <c:v>49</c:v>
                </c:pt>
                <c:pt idx="41">
                  <c:v>60</c:v>
                </c:pt>
                <c:pt idx="42">
                  <c:v>13</c:v>
                </c:pt>
                <c:pt idx="43">
                  <c:v>30</c:v>
                </c:pt>
                <c:pt idx="44">
                  <c:v>53</c:v>
                </c:pt>
                <c:pt idx="45">
                  <c:v>8</c:v>
                </c:pt>
                <c:pt idx="46">
                  <c:v>6</c:v>
                </c:pt>
                <c:pt idx="47">
                  <c:v>50</c:v>
                </c:pt>
                <c:pt idx="48">
                  <c:v>11</c:v>
                </c:pt>
                <c:pt idx="49">
                  <c:v>2</c:v>
                </c:pt>
                <c:pt idx="50">
                  <c:v>24</c:v>
                </c:pt>
                <c:pt idx="51">
                  <c:v>62</c:v>
                </c:pt>
                <c:pt idx="52">
                  <c:v>6</c:v>
                </c:pt>
                <c:pt idx="53">
                  <c:v>-5</c:v>
                </c:pt>
                <c:pt idx="54">
                  <c:v>48</c:v>
                </c:pt>
                <c:pt idx="55">
                  <c:v>42</c:v>
                </c:pt>
                <c:pt idx="56">
                  <c:v>-6</c:v>
                </c:pt>
                <c:pt idx="57">
                  <c:v>23</c:v>
                </c:pt>
                <c:pt idx="58">
                  <c:v>74</c:v>
                </c:pt>
                <c:pt idx="59">
                  <c:v>-1</c:v>
                </c:pt>
                <c:pt idx="60">
                  <c:v>2</c:v>
                </c:pt>
                <c:pt idx="61">
                  <c:v>71</c:v>
                </c:pt>
                <c:pt idx="62">
                  <c:v>20</c:v>
                </c:pt>
                <c:pt idx="63">
                  <c:v>65</c:v>
                </c:pt>
                <c:pt idx="64">
                  <c:v>31</c:v>
                </c:pt>
                <c:pt idx="65">
                  <c:v>-10</c:v>
                </c:pt>
                <c:pt idx="66">
                  <c:v>40</c:v>
                </c:pt>
                <c:pt idx="67">
                  <c:v>76</c:v>
                </c:pt>
                <c:pt idx="68">
                  <c:v>18</c:v>
                </c:pt>
                <c:pt idx="69">
                  <c:v>12</c:v>
                </c:pt>
                <c:pt idx="70">
                  <c:v>63</c:v>
                </c:pt>
                <c:pt idx="71">
                  <c:v>12</c:v>
                </c:pt>
                <c:pt idx="72">
                  <c:v>16</c:v>
                </c:pt>
                <c:pt idx="73">
                  <c:v>40</c:v>
                </c:pt>
                <c:pt idx="74">
                  <c:v>34</c:v>
                </c:pt>
                <c:pt idx="75">
                  <c:v>23</c:v>
                </c:pt>
                <c:pt idx="76">
                  <c:v>19</c:v>
                </c:pt>
                <c:pt idx="77">
                  <c:v>38</c:v>
                </c:pt>
                <c:pt idx="78">
                  <c:v>26</c:v>
                </c:pt>
                <c:pt idx="79">
                  <c:v>-11</c:v>
                </c:pt>
                <c:pt idx="80">
                  <c:v>45</c:v>
                </c:pt>
                <c:pt idx="81">
                  <c:v>30</c:v>
                </c:pt>
                <c:pt idx="82">
                  <c:v>-12</c:v>
                </c:pt>
                <c:pt idx="83">
                  <c:v>18</c:v>
                </c:pt>
                <c:pt idx="84">
                  <c:v>56</c:v>
                </c:pt>
                <c:pt idx="85">
                  <c:v>-11</c:v>
                </c:pt>
                <c:pt idx="86">
                  <c:v>64</c:v>
                </c:pt>
                <c:pt idx="87">
                  <c:v>40</c:v>
                </c:pt>
                <c:pt idx="88">
                  <c:v>7</c:v>
                </c:pt>
                <c:pt idx="89">
                  <c:v>27</c:v>
                </c:pt>
                <c:pt idx="90">
                  <c:v>45</c:v>
                </c:pt>
                <c:pt idx="91">
                  <c:v>-18</c:v>
                </c:pt>
                <c:pt idx="92">
                  <c:v>43</c:v>
                </c:pt>
                <c:pt idx="93">
                  <c:v>23</c:v>
                </c:pt>
                <c:pt idx="94">
                  <c:v>11</c:v>
                </c:pt>
                <c:pt idx="95">
                  <c:v>23</c:v>
                </c:pt>
                <c:pt idx="96">
                  <c:v>55</c:v>
                </c:pt>
                <c:pt idx="97">
                  <c:v>10</c:v>
                </c:pt>
                <c:pt idx="98">
                  <c:v>-1</c:v>
                </c:pt>
                <c:pt idx="99">
                  <c:v>65</c:v>
                </c:pt>
                <c:pt idx="100">
                  <c:v>-5</c:v>
                </c:pt>
                <c:pt idx="101">
                  <c:v>-5</c:v>
                </c:pt>
                <c:pt idx="102">
                  <c:v>62</c:v>
                </c:pt>
                <c:pt idx="103">
                  <c:v>-24</c:v>
                </c:pt>
                <c:pt idx="104">
                  <c:v>67</c:v>
                </c:pt>
                <c:pt idx="105">
                  <c:v>-14</c:v>
                </c:pt>
                <c:pt idx="106">
                  <c:v>48</c:v>
                </c:pt>
                <c:pt idx="107">
                  <c:v>18</c:v>
                </c:pt>
                <c:pt idx="108">
                  <c:v>-8</c:v>
                </c:pt>
                <c:pt idx="109">
                  <c:v>65</c:v>
                </c:pt>
                <c:pt idx="110">
                  <c:v>0</c:v>
                </c:pt>
                <c:pt idx="111">
                  <c:v>66</c:v>
                </c:pt>
                <c:pt idx="112">
                  <c:v>-11</c:v>
                </c:pt>
                <c:pt idx="113">
                  <c:v>42</c:v>
                </c:pt>
                <c:pt idx="114">
                  <c:v>-1</c:v>
                </c:pt>
                <c:pt idx="115">
                  <c:v>42</c:v>
                </c:pt>
                <c:pt idx="116">
                  <c:v>8</c:v>
                </c:pt>
                <c:pt idx="117">
                  <c:v>61</c:v>
                </c:pt>
                <c:pt idx="118">
                  <c:v>6</c:v>
                </c:pt>
                <c:pt idx="119">
                  <c:v>36</c:v>
                </c:pt>
                <c:pt idx="120">
                  <c:v>-6</c:v>
                </c:pt>
                <c:pt idx="121">
                  <c:v>-4</c:v>
                </c:pt>
                <c:pt idx="122">
                  <c:v>73</c:v>
                </c:pt>
                <c:pt idx="123">
                  <c:v>-14</c:v>
                </c:pt>
                <c:pt idx="124">
                  <c:v>49</c:v>
                </c:pt>
                <c:pt idx="125">
                  <c:v>6</c:v>
                </c:pt>
                <c:pt idx="126">
                  <c:v>33</c:v>
                </c:pt>
                <c:pt idx="127">
                  <c:v>25</c:v>
                </c:pt>
                <c:pt idx="128">
                  <c:v>21</c:v>
                </c:pt>
                <c:pt idx="129">
                  <c:v>52</c:v>
                </c:pt>
                <c:pt idx="130">
                  <c:v>-6</c:v>
                </c:pt>
                <c:pt idx="131">
                  <c:v>49</c:v>
                </c:pt>
                <c:pt idx="132">
                  <c:v>31</c:v>
                </c:pt>
                <c:pt idx="133">
                  <c:v>8</c:v>
                </c:pt>
                <c:pt idx="134">
                  <c:v>26</c:v>
                </c:pt>
                <c:pt idx="135">
                  <c:v>-4</c:v>
                </c:pt>
                <c:pt idx="136">
                  <c:v>56</c:v>
                </c:pt>
                <c:pt idx="137">
                  <c:v>-12</c:v>
                </c:pt>
                <c:pt idx="138">
                  <c:v>39</c:v>
                </c:pt>
                <c:pt idx="139">
                  <c:v>3</c:v>
                </c:pt>
                <c:pt idx="140">
                  <c:v>22</c:v>
                </c:pt>
                <c:pt idx="141">
                  <c:v>21</c:v>
                </c:pt>
                <c:pt idx="142">
                  <c:v>9</c:v>
                </c:pt>
                <c:pt idx="143">
                  <c:v>49</c:v>
                </c:pt>
                <c:pt idx="144">
                  <c:v>7</c:v>
                </c:pt>
                <c:pt idx="145">
                  <c:v>4</c:v>
                </c:pt>
                <c:pt idx="146">
                  <c:v>58</c:v>
                </c:pt>
                <c:pt idx="147">
                  <c:v>4</c:v>
                </c:pt>
                <c:pt idx="148">
                  <c:v>28</c:v>
                </c:pt>
                <c:pt idx="149">
                  <c:v>27</c:v>
                </c:pt>
                <c:pt idx="150">
                  <c:v>12</c:v>
                </c:pt>
                <c:pt idx="151">
                  <c:v>24</c:v>
                </c:pt>
                <c:pt idx="152">
                  <c:v>-17</c:v>
                </c:pt>
                <c:pt idx="153">
                  <c:v>64</c:v>
                </c:pt>
                <c:pt idx="154">
                  <c:v>-27</c:v>
                </c:pt>
                <c:pt idx="155">
                  <c:v>41</c:v>
                </c:pt>
                <c:pt idx="156">
                  <c:v>14</c:v>
                </c:pt>
                <c:pt idx="157">
                  <c:v>41</c:v>
                </c:pt>
                <c:pt idx="158">
                  <c:v>60</c:v>
                </c:pt>
                <c:pt idx="159">
                  <c:v>13</c:v>
                </c:pt>
                <c:pt idx="160">
                  <c:v>44</c:v>
                </c:pt>
                <c:pt idx="161">
                  <c:v>-5</c:v>
                </c:pt>
                <c:pt idx="162">
                  <c:v>64</c:v>
                </c:pt>
                <c:pt idx="163">
                  <c:v>-1</c:v>
                </c:pt>
                <c:pt idx="164">
                  <c:v>6</c:v>
                </c:pt>
                <c:pt idx="165">
                  <c:v>-5</c:v>
                </c:pt>
                <c:pt idx="166">
                  <c:v>18</c:v>
                </c:pt>
                <c:pt idx="167">
                  <c:v>-5</c:v>
                </c:pt>
                <c:pt idx="168">
                  <c:v>46</c:v>
                </c:pt>
                <c:pt idx="169">
                  <c:v>-3</c:v>
                </c:pt>
                <c:pt idx="170">
                  <c:v>0</c:v>
                </c:pt>
                <c:pt idx="171">
                  <c:v>32</c:v>
                </c:pt>
                <c:pt idx="172">
                  <c:v>40</c:v>
                </c:pt>
                <c:pt idx="173">
                  <c:v>37</c:v>
                </c:pt>
                <c:pt idx="174">
                  <c:v>69</c:v>
                </c:pt>
                <c:pt idx="175">
                  <c:v>-16</c:v>
                </c:pt>
                <c:pt idx="176">
                  <c:v>56</c:v>
                </c:pt>
                <c:pt idx="177">
                  <c:v>6</c:v>
                </c:pt>
                <c:pt idx="178">
                  <c:v>45</c:v>
                </c:pt>
                <c:pt idx="179">
                  <c:v>-17</c:v>
                </c:pt>
                <c:pt idx="180">
                  <c:v>49</c:v>
                </c:pt>
                <c:pt idx="181">
                  <c:v>24</c:v>
                </c:pt>
                <c:pt idx="182">
                  <c:v>49</c:v>
                </c:pt>
                <c:pt idx="183">
                  <c:v>-14</c:v>
                </c:pt>
                <c:pt idx="184">
                  <c:v>53</c:v>
                </c:pt>
                <c:pt idx="185">
                  <c:v>-40</c:v>
                </c:pt>
                <c:pt idx="186">
                  <c:v>13</c:v>
                </c:pt>
                <c:pt idx="187">
                  <c:v>36</c:v>
                </c:pt>
                <c:pt idx="188">
                  <c:v>-15</c:v>
                </c:pt>
                <c:pt idx="189">
                  <c:v>61</c:v>
                </c:pt>
                <c:pt idx="190">
                  <c:v>5</c:v>
                </c:pt>
                <c:pt idx="191">
                  <c:v>32</c:v>
                </c:pt>
                <c:pt idx="192">
                  <c:v>-1</c:v>
                </c:pt>
                <c:pt idx="193">
                  <c:v>40</c:v>
                </c:pt>
                <c:pt idx="194">
                  <c:v>-20</c:v>
                </c:pt>
                <c:pt idx="195">
                  <c:v>47</c:v>
                </c:pt>
                <c:pt idx="196">
                  <c:v>6</c:v>
                </c:pt>
                <c:pt idx="197">
                  <c:v>66</c:v>
                </c:pt>
                <c:pt idx="198">
                  <c:v>-2</c:v>
                </c:pt>
                <c:pt idx="199">
                  <c:v>62</c:v>
                </c:pt>
                <c:pt idx="200">
                  <c:v>-18</c:v>
                </c:pt>
                <c:pt idx="201">
                  <c:v>49</c:v>
                </c:pt>
                <c:pt idx="202">
                  <c:v>15</c:v>
                </c:pt>
                <c:pt idx="203">
                  <c:v>4</c:v>
                </c:pt>
                <c:pt idx="204">
                  <c:v>50</c:v>
                </c:pt>
                <c:pt idx="205">
                  <c:v>-21</c:v>
                </c:pt>
                <c:pt idx="206">
                  <c:v>26</c:v>
                </c:pt>
                <c:pt idx="207">
                  <c:v>-16</c:v>
                </c:pt>
                <c:pt idx="208">
                  <c:v>34</c:v>
                </c:pt>
                <c:pt idx="209">
                  <c:v>28</c:v>
                </c:pt>
                <c:pt idx="210">
                  <c:v>-11</c:v>
                </c:pt>
                <c:pt idx="211">
                  <c:v>33</c:v>
                </c:pt>
                <c:pt idx="212">
                  <c:v>76</c:v>
                </c:pt>
                <c:pt idx="213">
                  <c:v>52</c:v>
                </c:pt>
                <c:pt idx="214">
                  <c:v>-3</c:v>
                </c:pt>
                <c:pt idx="215">
                  <c:v>-5</c:v>
                </c:pt>
                <c:pt idx="216">
                  <c:v>-35</c:v>
                </c:pt>
                <c:pt idx="217">
                  <c:v>14</c:v>
                </c:pt>
                <c:pt idx="218">
                  <c:v>-43</c:v>
                </c:pt>
                <c:pt idx="219">
                  <c:v>54</c:v>
                </c:pt>
                <c:pt idx="220">
                  <c:v>-42</c:v>
                </c:pt>
                <c:pt idx="221">
                  <c:v>26</c:v>
                </c:pt>
                <c:pt idx="222">
                  <c:v>5</c:v>
                </c:pt>
                <c:pt idx="223">
                  <c:v>67</c:v>
                </c:pt>
                <c:pt idx="224">
                  <c:v>16</c:v>
                </c:pt>
                <c:pt idx="225">
                  <c:v>-48</c:v>
                </c:pt>
                <c:pt idx="226">
                  <c:v>20</c:v>
                </c:pt>
                <c:pt idx="227">
                  <c:v>52</c:v>
                </c:pt>
                <c:pt idx="228">
                  <c:v>56</c:v>
                </c:pt>
                <c:pt idx="229">
                  <c:v>0</c:v>
                </c:pt>
                <c:pt idx="230">
                  <c:v>68</c:v>
                </c:pt>
                <c:pt idx="231">
                  <c:v>-8</c:v>
                </c:pt>
                <c:pt idx="232">
                  <c:v>57</c:v>
                </c:pt>
                <c:pt idx="233">
                  <c:v>18</c:v>
                </c:pt>
                <c:pt idx="234">
                  <c:v>10</c:v>
                </c:pt>
                <c:pt idx="235">
                  <c:v>1</c:v>
                </c:pt>
                <c:pt idx="236">
                  <c:v>-11</c:v>
                </c:pt>
                <c:pt idx="237">
                  <c:v>57</c:v>
                </c:pt>
                <c:pt idx="238">
                  <c:v>8</c:v>
                </c:pt>
                <c:pt idx="239">
                  <c:v>-16</c:v>
                </c:pt>
                <c:pt idx="240">
                  <c:v>-9</c:v>
                </c:pt>
                <c:pt idx="241">
                  <c:v>-2</c:v>
                </c:pt>
                <c:pt idx="242">
                  <c:v>40</c:v>
                </c:pt>
                <c:pt idx="243">
                  <c:v>10</c:v>
                </c:pt>
                <c:pt idx="244">
                  <c:v>21</c:v>
                </c:pt>
                <c:pt idx="245">
                  <c:v>43</c:v>
                </c:pt>
                <c:pt idx="246">
                  <c:v>-22</c:v>
                </c:pt>
                <c:pt idx="247">
                  <c:v>1</c:v>
                </c:pt>
                <c:pt idx="248">
                  <c:v>9</c:v>
                </c:pt>
                <c:pt idx="249">
                  <c:v>7</c:v>
                </c:pt>
                <c:pt idx="250">
                  <c:v>9</c:v>
                </c:pt>
                <c:pt idx="251">
                  <c:v>-7</c:v>
                </c:pt>
                <c:pt idx="252">
                  <c:v>22</c:v>
                </c:pt>
                <c:pt idx="253">
                  <c:v>9</c:v>
                </c:pt>
                <c:pt idx="254">
                  <c:v>-58</c:v>
                </c:pt>
                <c:pt idx="255">
                  <c:v>66</c:v>
                </c:pt>
                <c:pt idx="256">
                  <c:v>-79</c:v>
                </c:pt>
                <c:pt idx="257">
                  <c:v>66</c:v>
                </c:pt>
                <c:pt idx="258">
                  <c:v>1</c:v>
                </c:pt>
                <c:pt idx="259">
                  <c:v>43</c:v>
                </c:pt>
                <c:pt idx="260">
                  <c:v>21</c:v>
                </c:pt>
                <c:pt idx="261">
                  <c:v>-6</c:v>
                </c:pt>
                <c:pt idx="262">
                  <c:v>-12</c:v>
                </c:pt>
                <c:pt idx="263">
                  <c:v>0</c:v>
                </c:pt>
                <c:pt idx="264">
                  <c:v>-38</c:v>
                </c:pt>
                <c:pt idx="265">
                  <c:v>-45</c:v>
                </c:pt>
                <c:pt idx="266">
                  <c:v>-51</c:v>
                </c:pt>
                <c:pt idx="267">
                  <c:v>12</c:v>
                </c:pt>
                <c:pt idx="268">
                  <c:v>-10</c:v>
                </c:pt>
                <c:pt idx="269">
                  <c:v>49</c:v>
                </c:pt>
                <c:pt idx="270">
                  <c:v>-42</c:v>
                </c:pt>
                <c:pt idx="271">
                  <c:v>21</c:v>
                </c:pt>
                <c:pt idx="272">
                  <c:v>-11</c:v>
                </c:pt>
                <c:pt idx="273">
                  <c:v>0</c:v>
                </c:pt>
                <c:pt idx="274">
                  <c:v>8</c:v>
                </c:pt>
                <c:pt idx="275">
                  <c:v>31</c:v>
                </c:pt>
                <c:pt idx="276">
                  <c:v>13</c:v>
                </c:pt>
                <c:pt idx="277">
                  <c:v>74</c:v>
                </c:pt>
                <c:pt idx="278">
                  <c:v>-55</c:v>
                </c:pt>
                <c:pt idx="279">
                  <c:v>50</c:v>
                </c:pt>
                <c:pt idx="280">
                  <c:v>-56</c:v>
                </c:pt>
                <c:pt idx="281">
                  <c:v>66</c:v>
                </c:pt>
                <c:pt idx="282">
                  <c:v>-55</c:v>
                </c:pt>
                <c:pt idx="283">
                  <c:v>15</c:v>
                </c:pt>
                <c:pt idx="284">
                  <c:v>26</c:v>
                </c:pt>
                <c:pt idx="285">
                  <c:v>-16</c:v>
                </c:pt>
                <c:pt idx="286">
                  <c:v>66</c:v>
                </c:pt>
                <c:pt idx="287">
                  <c:v>11</c:v>
                </c:pt>
                <c:pt idx="288">
                  <c:v>66</c:v>
                </c:pt>
                <c:pt idx="289">
                  <c:v>54</c:v>
                </c:pt>
                <c:pt idx="290">
                  <c:v>0</c:v>
                </c:pt>
                <c:pt idx="291">
                  <c:v>-21</c:v>
                </c:pt>
                <c:pt idx="292">
                  <c:v>-35</c:v>
                </c:pt>
                <c:pt idx="293">
                  <c:v>63</c:v>
                </c:pt>
                <c:pt idx="294">
                  <c:v>-78</c:v>
                </c:pt>
                <c:pt idx="295">
                  <c:v>19</c:v>
                </c:pt>
                <c:pt idx="296">
                  <c:v>-75</c:v>
                </c:pt>
                <c:pt idx="297">
                  <c:v>66</c:v>
                </c:pt>
                <c:pt idx="298">
                  <c:v>-8</c:v>
                </c:pt>
                <c:pt idx="299">
                  <c:v>58</c:v>
                </c:pt>
                <c:pt idx="300">
                  <c:v>-31</c:v>
                </c:pt>
                <c:pt idx="301">
                  <c:v>65</c:v>
                </c:pt>
                <c:pt idx="302">
                  <c:v>0</c:v>
                </c:pt>
                <c:pt idx="303">
                  <c:v>15</c:v>
                </c:pt>
                <c:pt idx="304">
                  <c:v>68</c:v>
                </c:pt>
                <c:pt idx="305">
                  <c:v>-46</c:v>
                </c:pt>
                <c:pt idx="306">
                  <c:v>32</c:v>
                </c:pt>
                <c:pt idx="307">
                  <c:v>-56</c:v>
                </c:pt>
                <c:pt idx="308">
                  <c:v>65</c:v>
                </c:pt>
                <c:pt idx="309">
                  <c:v>55</c:v>
                </c:pt>
                <c:pt idx="310">
                  <c:v>-57</c:v>
                </c:pt>
                <c:pt idx="311">
                  <c:v>72</c:v>
                </c:pt>
                <c:pt idx="312">
                  <c:v>-54</c:v>
                </c:pt>
                <c:pt idx="313">
                  <c:v>-4</c:v>
                </c:pt>
                <c:pt idx="314">
                  <c:v>10</c:v>
                </c:pt>
                <c:pt idx="315">
                  <c:v>-22</c:v>
                </c:pt>
                <c:pt idx="316">
                  <c:v>-16</c:v>
                </c:pt>
                <c:pt idx="317">
                  <c:v>23</c:v>
                </c:pt>
                <c:pt idx="318">
                  <c:v>0</c:v>
                </c:pt>
                <c:pt idx="319">
                  <c:v>9</c:v>
                </c:pt>
                <c:pt idx="320">
                  <c:v>-3</c:v>
                </c:pt>
                <c:pt idx="321">
                  <c:v>25</c:v>
                </c:pt>
                <c:pt idx="322">
                  <c:v>1</c:v>
                </c:pt>
                <c:pt idx="323">
                  <c:v>-56</c:v>
                </c:pt>
                <c:pt idx="324">
                  <c:v>10</c:v>
                </c:pt>
                <c:pt idx="325">
                  <c:v>42</c:v>
                </c:pt>
                <c:pt idx="326">
                  <c:v>-64</c:v>
                </c:pt>
                <c:pt idx="327">
                  <c:v>84</c:v>
                </c:pt>
                <c:pt idx="328">
                  <c:v>-57</c:v>
                </c:pt>
                <c:pt idx="329">
                  <c:v>49</c:v>
                </c:pt>
                <c:pt idx="330">
                  <c:v>-8</c:v>
                </c:pt>
                <c:pt idx="331">
                  <c:v>0</c:v>
                </c:pt>
                <c:pt idx="332">
                  <c:v>1</c:v>
                </c:pt>
                <c:pt idx="333">
                  <c:v>31</c:v>
                </c:pt>
                <c:pt idx="334">
                  <c:v>-35</c:v>
                </c:pt>
                <c:pt idx="335">
                  <c:v>65</c:v>
                </c:pt>
                <c:pt idx="336">
                  <c:v>53</c:v>
                </c:pt>
                <c:pt idx="337">
                  <c:v>-76</c:v>
                </c:pt>
                <c:pt idx="338">
                  <c:v>65</c:v>
                </c:pt>
                <c:pt idx="339">
                  <c:v>-9</c:v>
                </c:pt>
                <c:pt idx="340">
                  <c:v>21</c:v>
                </c:pt>
                <c:pt idx="341">
                  <c:v>47</c:v>
                </c:pt>
                <c:pt idx="342">
                  <c:v>-23</c:v>
                </c:pt>
                <c:pt idx="343">
                  <c:v>-50</c:v>
                </c:pt>
                <c:pt idx="344">
                  <c:v>10</c:v>
                </c:pt>
                <c:pt idx="345">
                  <c:v>6</c:v>
                </c:pt>
                <c:pt idx="346">
                  <c:v>-6</c:v>
                </c:pt>
                <c:pt idx="347">
                  <c:v>48</c:v>
                </c:pt>
                <c:pt idx="348">
                  <c:v>-38</c:v>
                </c:pt>
                <c:pt idx="349">
                  <c:v>66</c:v>
                </c:pt>
                <c:pt idx="350">
                  <c:v>-66</c:v>
                </c:pt>
                <c:pt idx="351">
                  <c:v>21</c:v>
                </c:pt>
                <c:pt idx="352">
                  <c:v>23</c:v>
                </c:pt>
                <c:pt idx="353">
                  <c:v>9</c:v>
                </c:pt>
                <c:pt idx="354">
                  <c:v>57</c:v>
                </c:pt>
                <c:pt idx="355">
                  <c:v>-36</c:v>
                </c:pt>
                <c:pt idx="356">
                  <c:v>66</c:v>
                </c:pt>
                <c:pt idx="357">
                  <c:v>-59</c:v>
                </c:pt>
                <c:pt idx="358">
                  <c:v>-58</c:v>
                </c:pt>
                <c:pt idx="359">
                  <c:v>66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-66</c:v>
                </c:pt>
                <c:pt idx="364">
                  <c:v>66</c:v>
                </c:pt>
                <c:pt idx="365">
                  <c:v>-66</c:v>
                </c:pt>
                <c:pt idx="366">
                  <c:v>66</c:v>
                </c:pt>
                <c:pt idx="367">
                  <c:v>2</c:v>
                </c:pt>
                <c:pt idx="368">
                  <c:v>-6</c:v>
                </c:pt>
                <c:pt idx="369">
                  <c:v>56</c:v>
                </c:pt>
                <c:pt idx="370">
                  <c:v>-30</c:v>
                </c:pt>
                <c:pt idx="371">
                  <c:v>21</c:v>
                </c:pt>
                <c:pt idx="372">
                  <c:v>5</c:v>
                </c:pt>
                <c:pt idx="373">
                  <c:v>59</c:v>
                </c:pt>
                <c:pt idx="374">
                  <c:v>37</c:v>
                </c:pt>
                <c:pt idx="375">
                  <c:v>-4</c:v>
                </c:pt>
                <c:pt idx="376">
                  <c:v>0</c:v>
                </c:pt>
                <c:pt idx="377">
                  <c:v>-31</c:v>
                </c:pt>
                <c:pt idx="378">
                  <c:v>66</c:v>
                </c:pt>
                <c:pt idx="379">
                  <c:v>-7</c:v>
                </c:pt>
                <c:pt idx="380">
                  <c:v>-69</c:v>
                </c:pt>
                <c:pt idx="381">
                  <c:v>68</c:v>
                </c:pt>
                <c:pt idx="382">
                  <c:v>6</c:v>
                </c:pt>
                <c:pt idx="383">
                  <c:v>59</c:v>
                </c:pt>
                <c:pt idx="384">
                  <c:v>-20</c:v>
                </c:pt>
                <c:pt idx="385">
                  <c:v>7</c:v>
                </c:pt>
                <c:pt idx="386">
                  <c:v>71</c:v>
                </c:pt>
                <c:pt idx="387">
                  <c:v>-50</c:v>
                </c:pt>
                <c:pt idx="388">
                  <c:v>86</c:v>
                </c:pt>
                <c:pt idx="389">
                  <c:v>22</c:v>
                </c:pt>
                <c:pt idx="390">
                  <c:v>9</c:v>
                </c:pt>
                <c:pt idx="391">
                  <c:v>81</c:v>
                </c:pt>
                <c:pt idx="392">
                  <c:v>-71</c:v>
                </c:pt>
                <c:pt idx="393">
                  <c:v>0</c:v>
                </c:pt>
                <c:pt idx="394">
                  <c:v>-35</c:v>
                </c:pt>
                <c:pt idx="395">
                  <c:v>-62</c:v>
                </c:pt>
                <c:pt idx="396">
                  <c:v>22</c:v>
                </c:pt>
                <c:pt idx="397">
                  <c:v>3</c:v>
                </c:pt>
                <c:pt idx="398">
                  <c:v>25</c:v>
                </c:pt>
                <c:pt idx="399">
                  <c:v>-57</c:v>
                </c:pt>
                <c:pt idx="400">
                  <c:v>11</c:v>
                </c:pt>
                <c:pt idx="401">
                  <c:v>9</c:v>
                </c:pt>
                <c:pt idx="402">
                  <c:v>84</c:v>
                </c:pt>
                <c:pt idx="403">
                  <c:v>-55</c:v>
                </c:pt>
                <c:pt idx="404">
                  <c:v>-12</c:v>
                </c:pt>
                <c:pt idx="405">
                  <c:v>-18</c:v>
                </c:pt>
                <c:pt idx="406">
                  <c:v>-2</c:v>
                </c:pt>
                <c:pt idx="407">
                  <c:v>29</c:v>
                </c:pt>
                <c:pt idx="408">
                  <c:v>-57</c:v>
                </c:pt>
                <c:pt idx="409">
                  <c:v>55</c:v>
                </c:pt>
                <c:pt idx="410">
                  <c:v>-16</c:v>
                </c:pt>
                <c:pt idx="411">
                  <c:v>-35</c:v>
                </c:pt>
                <c:pt idx="412">
                  <c:v>34</c:v>
                </c:pt>
                <c:pt idx="413">
                  <c:v>14</c:v>
                </c:pt>
                <c:pt idx="414">
                  <c:v>-70</c:v>
                </c:pt>
                <c:pt idx="415">
                  <c:v>56</c:v>
                </c:pt>
                <c:pt idx="416">
                  <c:v>-72</c:v>
                </c:pt>
                <c:pt idx="417">
                  <c:v>17</c:v>
                </c:pt>
                <c:pt idx="418">
                  <c:v>49</c:v>
                </c:pt>
                <c:pt idx="419">
                  <c:v>15</c:v>
                </c:pt>
                <c:pt idx="420">
                  <c:v>54</c:v>
                </c:pt>
              </c:numCache>
            </c:numRef>
          </c:val>
        </c:ser>
        <c:marker val="1"/>
        <c:axId val="167762176"/>
        <c:axId val="167768064"/>
      </c:lineChart>
      <c:catAx>
        <c:axId val="167762176"/>
        <c:scaling>
          <c:orientation val="minMax"/>
        </c:scaling>
        <c:axPos val="b"/>
        <c:tickLblPos val="nextTo"/>
        <c:crossAx val="167768064"/>
        <c:crosses val="autoZero"/>
        <c:auto val="1"/>
        <c:lblAlgn val="ctr"/>
        <c:lblOffset val="100"/>
      </c:catAx>
      <c:valAx>
        <c:axId val="167768064"/>
        <c:scaling>
          <c:orientation val="minMax"/>
        </c:scaling>
        <c:axPos val="l"/>
        <c:majorGridlines/>
        <c:numFmt formatCode="General" sourceLinked="1"/>
        <c:tickLblPos val="nextTo"/>
        <c:crossAx val="1677621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defRPr>
            </a:pPr>
            <a:r>
              <a:rPr lang="en-US"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rPr>
              <a:t>Outlet Analysis</a:t>
            </a:r>
          </a:p>
        </c:rich>
      </c:tx>
      <c:spPr>
        <a:solidFill>
          <a:schemeClr val="bg1">
            <a:lumMod val="85000"/>
          </a:schemeClr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'Granulation Dynamics-1'!$J$4</c:f>
              <c:strCache>
                <c:ptCount val="1"/>
                <c:pt idx="0">
                  <c:v>Outlet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Dynamics-1'!$J$5:$J$657</c:f>
              <c:numCache>
                <c:formatCode>General</c:formatCode>
                <c:ptCount val="653"/>
                <c:pt idx="0">
                  <c:v>13</c:v>
                </c:pt>
                <c:pt idx="1">
                  <c:v>12</c:v>
                </c:pt>
                <c:pt idx="2">
                  <c:v>56</c:v>
                </c:pt>
                <c:pt idx="3">
                  <c:v>72</c:v>
                </c:pt>
                <c:pt idx="4">
                  <c:v>56</c:v>
                </c:pt>
                <c:pt idx="5">
                  <c:v>11</c:v>
                </c:pt>
                <c:pt idx="6">
                  <c:v>55</c:v>
                </c:pt>
                <c:pt idx="7">
                  <c:v>54</c:v>
                </c:pt>
                <c:pt idx="8">
                  <c:v>11</c:v>
                </c:pt>
                <c:pt idx="9">
                  <c:v>54</c:v>
                </c:pt>
                <c:pt idx="10">
                  <c:v>12</c:v>
                </c:pt>
                <c:pt idx="11">
                  <c:v>54</c:v>
                </c:pt>
                <c:pt idx="12">
                  <c:v>11</c:v>
                </c:pt>
                <c:pt idx="13">
                  <c:v>55</c:v>
                </c:pt>
                <c:pt idx="14">
                  <c:v>56</c:v>
                </c:pt>
                <c:pt idx="15">
                  <c:v>57</c:v>
                </c:pt>
                <c:pt idx="16">
                  <c:v>13</c:v>
                </c:pt>
                <c:pt idx="17">
                  <c:v>59</c:v>
                </c:pt>
                <c:pt idx="18">
                  <c:v>13</c:v>
                </c:pt>
                <c:pt idx="19">
                  <c:v>62</c:v>
                </c:pt>
                <c:pt idx="20">
                  <c:v>64</c:v>
                </c:pt>
                <c:pt idx="21">
                  <c:v>8</c:v>
                </c:pt>
                <c:pt idx="22">
                  <c:v>68</c:v>
                </c:pt>
                <c:pt idx="23">
                  <c:v>0</c:v>
                </c:pt>
                <c:pt idx="24">
                  <c:v>72</c:v>
                </c:pt>
                <c:pt idx="25">
                  <c:v>0</c:v>
                </c:pt>
                <c:pt idx="26">
                  <c:v>68</c:v>
                </c:pt>
                <c:pt idx="27">
                  <c:v>0</c:v>
                </c:pt>
                <c:pt idx="28">
                  <c:v>58</c:v>
                </c:pt>
                <c:pt idx="29">
                  <c:v>0</c:v>
                </c:pt>
                <c:pt idx="30">
                  <c:v>53</c:v>
                </c:pt>
                <c:pt idx="31">
                  <c:v>0</c:v>
                </c:pt>
                <c:pt idx="32">
                  <c:v>49</c:v>
                </c:pt>
                <c:pt idx="33">
                  <c:v>48</c:v>
                </c:pt>
                <c:pt idx="34">
                  <c:v>1</c:v>
                </c:pt>
                <c:pt idx="35">
                  <c:v>48</c:v>
                </c:pt>
                <c:pt idx="36">
                  <c:v>38</c:v>
                </c:pt>
                <c:pt idx="37">
                  <c:v>21</c:v>
                </c:pt>
                <c:pt idx="38">
                  <c:v>11</c:v>
                </c:pt>
                <c:pt idx="39">
                  <c:v>59</c:v>
                </c:pt>
                <c:pt idx="40">
                  <c:v>7</c:v>
                </c:pt>
                <c:pt idx="41">
                  <c:v>0</c:v>
                </c:pt>
                <c:pt idx="42">
                  <c:v>72</c:v>
                </c:pt>
                <c:pt idx="43">
                  <c:v>0</c:v>
                </c:pt>
                <c:pt idx="44">
                  <c:v>59</c:v>
                </c:pt>
                <c:pt idx="45">
                  <c:v>55</c:v>
                </c:pt>
                <c:pt idx="46">
                  <c:v>51</c:v>
                </c:pt>
                <c:pt idx="47">
                  <c:v>0</c:v>
                </c:pt>
                <c:pt idx="48">
                  <c:v>47</c:v>
                </c:pt>
                <c:pt idx="49">
                  <c:v>12</c:v>
                </c:pt>
                <c:pt idx="50">
                  <c:v>21</c:v>
                </c:pt>
                <c:pt idx="51">
                  <c:v>39</c:v>
                </c:pt>
                <c:pt idx="52">
                  <c:v>24</c:v>
                </c:pt>
                <c:pt idx="53">
                  <c:v>54</c:v>
                </c:pt>
                <c:pt idx="54">
                  <c:v>11</c:v>
                </c:pt>
                <c:pt idx="55">
                  <c:v>59</c:v>
                </c:pt>
                <c:pt idx="56">
                  <c:v>69</c:v>
                </c:pt>
                <c:pt idx="57">
                  <c:v>71</c:v>
                </c:pt>
                <c:pt idx="58">
                  <c:v>55</c:v>
                </c:pt>
                <c:pt idx="59">
                  <c:v>61</c:v>
                </c:pt>
                <c:pt idx="60">
                  <c:v>0</c:v>
                </c:pt>
                <c:pt idx="61">
                  <c:v>7</c:v>
                </c:pt>
                <c:pt idx="62">
                  <c:v>16</c:v>
                </c:pt>
                <c:pt idx="63">
                  <c:v>39</c:v>
                </c:pt>
                <c:pt idx="64">
                  <c:v>50</c:v>
                </c:pt>
                <c:pt idx="65">
                  <c:v>11</c:v>
                </c:pt>
                <c:pt idx="66">
                  <c:v>57</c:v>
                </c:pt>
                <c:pt idx="67">
                  <c:v>12</c:v>
                </c:pt>
                <c:pt idx="68">
                  <c:v>71</c:v>
                </c:pt>
                <c:pt idx="69">
                  <c:v>72</c:v>
                </c:pt>
                <c:pt idx="70">
                  <c:v>0</c:v>
                </c:pt>
                <c:pt idx="71">
                  <c:v>57</c:v>
                </c:pt>
                <c:pt idx="72">
                  <c:v>52</c:v>
                </c:pt>
                <c:pt idx="73">
                  <c:v>49</c:v>
                </c:pt>
                <c:pt idx="74">
                  <c:v>43</c:v>
                </c:pt>
                <c:pt idx="75">
                  <c:v>53</c:v>
                </c:pt>
                <c:pt idx="76">
                  <c:v>13</c:v>
                </c:pt>
                <c:pt idx="77">
                  <c:v>68</c:v>
                </c:pt>
                <c:pt idx="78">
                  <c:v>0</c:v>
                </c:pt>
                <c:pt idx="79">
                  <c:v>55</c:v>
                </c:pt>
                <c:pt idx="80">
                  <c:v>0</c:v>
                </c:pt>
                <c:pt idx="81">
                  <c:v>14</c:v>
                </c:pt>
                <c:pt idx="82">
                  <c:v>12</c:v>
                </c:pt>
                <c:pt idx="83">
                  <c:v>59</c:v>
                </c:pt>
                <c:pt idx="84">
                  <c:v>52</c:v>
                </c:pt>
                <c:pt idx="85">
                  <c:v>20</c:v>
                </c:pt>
                <c:pt idx="86">
                  <c:v>56</c:v>
                </c:pt>
                <c:pt idx="87">
                  <c:v>67</c:v>
                </c:pt>
                <c:pt idx="88">
                  <c:v>0</c:v>
                </c:pt>
                <c:pt idx="89">
                  <c:v>48</c:v>
                </c:pt>
                <c:pt idx="90">
                  <c:v>51</c:v>
                </c:pt>
                <c:pt idx="91">
                  <c:v>7</c:v>
                </c:pt>
                <c:pt idx="92">
                  <c:v>0</c:v>
                </c:pt>
                <c:pt idx="93">
                  <c:v>51</c:v>
                </c:pt>
                <c:pt idx="94">
                  <c:v>13</c:v>
                </c:pt>
                <c:pt idx="95">
                  <c:v>46</c:v>
                </c:pt>
                <c:pt idx="96">
                  <c:v>13</c:v>
                </c:pt>
                <c:pt idx="97">
                  <c:v>68</c:v>
                </c:pt>
                <c:pt idx="98">
                  <c:v>9</c:v>
                </c:pt>
                <c:pt idx="99">
                  <c:v>15</c:v>
                </c:pt>
                <c:pt idx="100">
                  <c:v>70</c:v>
                </c:pt>
                <c:pt idx="101">
                  <c:v>6</c:v>
                </c:pt>
                <c:pt idx="102">
                  <c:v>7</c:v>
                </c:pt>
                <c:pt idx="103">
                  <c:v>55</c:v>
                </c:pt>
                <c:pt idx="104">
                  <c:v>65</c:v>
                </c:pt>
                <c:pt idx="105">
                  <c:v>54</c:v>
                </c:pt>
                <c:pt idx="106">
                  <c:v>47</c:v>
                </c:pt>
                <c:pt idx="107">
                  <c:v>40</c:v>
                </c:pt>
                <c:pt idx="108">
                  <c:v>55</c:v>
                </c:pt>
                <c:pt idx="109">
                  <c:v>0</c:v>
                </c:pt>
                <c:pt idx="110">
                  <c:v>8</c:v>
                </c:pt>
                <c:pt idx="111">
                  <c:v>15</c:v>
                </c:pt>
                <c:pt idx="112">
                  <c:v>13</c:v>
                </c:pt>
                <c:pt idx="113">
                  <c:v>69</c:v>
                </c:pt>
                <c:pt idx="114">
                  <c:v>0</c:v>
                </c:pt>
                <c:pt idx="115">
                  <c:v>49</c:v>
                </c:pt>
                <c:pt idx="116">
                  <c:v>17</c:v>
                </c:pt>
                <c:pt idx="117">
                  <c:v>64</c:v>
                </c:pt>
                <c:pt idx="118">
                  <c:v>0</c:v>
                </c:pt>
                <c:pt idx="119">
                  <c:v>49</c:v>
                </c:pt>
                <c:pt idx="120">
                  <c:v>17</c:v>
                </c:pt>
                <c:pt idx="121">
                  <c:v>64</c:v>
                </c:pt>
                <c:pt idx="122">
                  <c:v>0</c:v>
                </c:pt>
                <c:pt idx="123">
                  <c:v>49</c:v>
                </c:pt>
                <c:pt idx="124">
                  <c:v>20</c:v>
                </c:pt>
                <c:pt idx="125">
                  <c:v>0</c:v>
                </c:pt>
                <c:pt idx="126">
                  <c:v>27</c:v>
                </c:pt>
                <c:pt idx="127">
                  <c:v>12</c:v>
                </c:pt>
                <c:pt idx="128">
                  <c:v>72</c:v>
                </c:pt>
                <c:pt idx="129">
                  <c:v>0</c:v>
                </c:pt>
                <c:pt idx="130">
                  <c:v>23</c:v>
                </c:pt>
                <c:pt idx="131">
                  <c:v>11</c:v>
                </c:pt>
                <c:pt idx="132">
                  <c:v>71</c:v>
                </c:pt>
                <c:pt idx="133">
                  <c:v>63</c:v>
                </c:pt>
                <c:pt idx="134">
                  <c:v>0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66</c:v>
                </c:pt>
                <c:pt idx="139">
                  <c:v>0</c:v>
                </c:pt>
                <c:pt idx="140">
                  <c:v>10</c:v>
                </c:pt>
                <c:pt idx="141">
                  <c:v>14</c:v>
                </c:pt>
                <c:pt idx="142">
                  <c:v>66</c:v>
                </c:pt>
                <c:pt idx="143">
                  <c:v>69</c:v>
                </c:pt>
                <c:pt idx="144">
                  <c:v>0</c:v>
                </c:pt>
                <c:pt idx="145">
                  <c:v>48</c:v>
                </c:pt>
                <c:pt idx="146">
                  <c:v>17</c:v>
                </c:pt>
                <c:pt idx="147">
                  <c:v>64</c:v>
                </c:pt>
                <c:pt idx="148">
                  <c:v>70</c:v>
                </c:pt>
                <c:pt idx="149">
                  <c:v>0</c:v>
                </c:pt>
                <c:pt idx="150">
                  <c:v>4</c:v>
                </c:pt>
                <c:pt idx="151">
                  <c:v>19</c:v>
                </c:pt>
                <c:pt idx="152">
                  <c:v>63</c:v>
                </c:pt>
                <c:pt idx="153">
                  <c:v>70</c:v>
                </c:pt>
                <c:pt idx="154">
                  <c:v>54</c:v>
                </c:pt>
                <c:pt idx="155">
                  <c:v>3</c:v>
                </c:pt>
                <c:pt idx="156">
                  <c:v>21</c:v>
                </c:pt>
                <c:pt idx="157">
                  <c:v>61</c:v>
                </c:pt>
                <c:pt idx="158">
                  <c:v>0</c:v>
                </c:pt>
                <c:pt idx="159">
                  <c:v>46</c:v>
                </c:pt>
                <c:pt idx="160">
                  <c:v>28</c:v>
                </c:pt>
                <c:pt idx="161">
                  <c:v>10</c:v>
                </c:pt>
                <c:pt idx="162">
                  <c:v>71</c:v>
                </c:pt>
                <c:pt idx="163">
                  <c:v>0</c:v>
                </c:pt>
                <c:pt idx="164">
                  <c:v>46</c:v>
                </c:pt>
                <c:pt idx="165">
                  <c:v>39</c:v>
                </c:pt>
                <c:pt idx="166">
                  <c:v>56</c:v>
                </c:pt>
                <c:pt idx="167">
                  <c:v>0</c:v>
                </c:pt>
                <c:pt idx="168">
                  <c:v>53</c:v>
                </c:pt>
                <c:pt idx="169">
                  <c:v>46</c:v>
                </c:pt>
                <c:pt idx="170">
                  <c:v>30</c:v>
                </c:pt>
                <c:pt idx="171">
                  <c:v>10</c:v>
                </c:pt>
                <c:pt idx="172">
                  <c:v>70</c:v>
                </c:pt>
                <c:pt idx="173">
                  <c:v>64</c:v>
                </c:pt>
                <c:pt idx="174">
                  <c:v>0</c:v>
                </c:pt>
                <c:pt idx="175">
                  <c:v>48</c:v>
                </c:pt>
                <c:pt idx="176">
                  <c:v>18</c:v>
                </c:pt>
                <c:pt idx="177">
                  <c:v>12</c:v>
                </c:pt>
                <c:pt idx="178">
                  <c:v>59</c:v>
                </c:pt>
                <c:pt idx="179">
                  <c:v>48</c:v>
                </c:pt>
                <c:pt idx="180">
                  <c:v>47</c:v>
                </c:pt>
                <c:pt idx="181">
                  <c:v>13</c:v>
                </c:pt>
                <c:pt idx="182">
                  <c:v>0</c:v>
                </c:pt>
                <c:pt idx="183">
                  <c:v>2</c:v>
                </c:pt>
                <c:pt idx="184">
                  <c:v>27</c:v>
                </c:pt>
                <c:pt idx="185">
                  <c:v>58</c:v>
                </c:pt>
                <c:pt idx="186">
                  <c:v>71</c:v>
                </c:pt>
                <c:pt idx="187">
                  <c:v>0</c:v>
                </c:pt>
                <c:pt idx="188">
                  <c:v>45</c:v>
                </c:pt>
                <c:pt idx="189">
                  <c:v>55</c:v>
                </c:pt>
                <c:pt idx="190">
                  <c:v>0</c:v>
                </c:pt>
                <c:pt idx="191">
                  <c:v>48</c:v>
                </c:pt>
                <c:pt idx="192">
                  <c:v>61</c:v>
                </c:pt>
                <c:pt idx="193">
                  <c:v>0</c:v>
                </c:pt>
                <c:pt idx="194">
                  <c:v>40</c:v>
                </c:pt>
                <c:pt idx="195">
                  <c:v>11</c:v>
                </c:pt>
                <c:pt idx="196">
                  <c:v>13</c:v>
                </c:pt>
                <c:pt idx="197">
                  <c:v>66</c:v>
                </c:pt>
                <c:pt idx="198">
                  <c:v>52</c:v>
                </c:pt>
                <c:pt idx="199">
                  <c:v>15</c:v>
                </c:pt>
                <c:pt idx="200">
                  <c:v>70</c:v>
                </c:pt>
                <c:pt idx="201">
                  <c:v>55</c:v>
                </c:pt>
                <c:pt idx="202">
                  <c:v>49</c:v>
                </c:pt>
                <c:pt idx="203">
                  <c:v>54</c:v>
                </c:pt>
                <c:pt idx="204">
                  <c:v>3</c:v>
                </c:pt>
                <c:pt idx="205">
                  <c:v>60</c:v>
                </c:pt>
                <c:pt idx="206">
                  <c:v>9</c:v>
                </c:pt>
                <c:pt idx="207">
                  <c:v>0</c:v>
                </c:pt>
                <c:pt idx="208">
                  <c:v>47</c:v>
                </c:pt>
                <c:pt idx="209">
                  <c:v>35</c:v>
                </c:pt>
                <c:pt idx="210">
                  <c:v>12</c:v>
                </c:pt>
                <c:pt idx="211">
                  <c:v>70</c:v>
                </c:pt>
                <c:pt idx="212">
                  <c:v>31</c:v>
                </c:pt>
                <c:pt idx="213">
                  <c:v>60</c:v>
                </c:pt>
                <c:pt idx="214">
                  <c:v>70</c:v>
                </c:pt>
                <c:pt idx="215">
                  <c:v>53</c:v>
                </c:pt>
                <c:pt idx="216">
                  <c:v>17</c:v>
                </c:pt>
                <c:pt idx="217">
                  <c:v>70</c:v>
                </c:pt>
                <c:pt idx="218">
                  <c:v>51</c:v>
                </c:pt>
                <c:pt idx="219">
                  <c:v>47</c:v>
                </c:pt>
                <c:pt idx="220">
                  <c:v>54</c:v>
                </c:pt>
                <c:pt idx="221">
                  <c:v>0</c:v>
                </c:pt>
                <c:pt idx="222">
                  <c:v>33</c:v>
                </c:pt>
                <c:pt idx="223">
                  <c:v>55</c:v>
                </c:pt>
                <c:pt idx="224">
                  <c:v>41</c:v>
                </c:pt>
                <c:pt idx="225">
                  <c:v>64</c:v>
                </c:pt>
                <c:pt idx="226">
                  <c:v>14</c:v>
                </c:pt>
                <c:pt idx="227">
                  <c:v>24</c:v>
                </c:pt>
                <c:pt idx="228">
                  <c:v>56</c:v>
                </c:pt>
                <c:pt idx="229">
                  <c:v>12</c:v>
                </c:pt>
                <c:pt idx="230">
                  <c:v>51</c:v>
                </c:pt>
                <c:pt idx="231">
                  <c:v>60</c:v>
                </c:pt>
                <c:pt idx="232">
                  <c:v>10</c:v>
                </c:pt>
                <c:pt idx="233">
                  <c:v>61</c:v>
                </c:pt>
                <c:pt idx="234">
                  <c:v>42</c:v>
                </c:pt>
                <c:pt idx="235">
                  <c:v>0</c:v>
                </c:pt>
                <c:pt idx="236">
                  <c:v>50</c:v>
                </c:pt>
                <c:pt idx="237">
                  <c:v>20</c:v>
                </c:pt>
                <c:pt idx="238">
                  <c:v>0</c:v>
                </c:pt>
                <c:pt idx="239">
                  <c:v>59</c:v>
                </c:pt>
                <c:pt idx="240">
                  <c:v>11</c:v>
                </c:pt>
                <c:pt idx="241">
                  <c:v>51</c:v>
                </c:pt>
                <c:pt idx="242">
                  <c:v>57</c:v>
                </c:pt>
                <c:pt idx="243">
                  <c:v>0</c:v>
                </c:pt>
                <c:pt idx="244">
                  <c:v>62</c:v>
                </c:pt>
                <c:pt idx="245">
                  <c:v>18</c:v>
                </c:pt>
                <c:pt idx="246">
                  <c:v>22</c:v>
                </c:pt>
                <c:pt idx="247">
                  <c:v>58</c:v>
                </c:pt>
                <c:pt idx="248">
                  <c:v>12</c:v>
                </c:pt>
                <c:pt idx="249">
                  <c:v>42</c:v>
                </c:pt>
                <c:pt idx="250">
                  <c:v>0</c:v>
                </c:pt>
                <c:pt idx="251">
                  <c:v>51</c:v>
                </c:pt>
                <c:pt idx="252">
                  <c:v>58</c:v>
                </c:pt>
                <c:pt idx="253">
                  <c:v>0</c:v>
                </c:pt>
                <c:pt idx="254">
                  <c:v>62</c:v>
                </c:pt>
                <c:pt idx="255">
                  <c:v>18</c:v>
                </c:pt>
                <c:pt idx="256">
                  <c:v>22</c:v>
                </c:pt>
                <c:pt idx="257">
                  <c:v>63</c:v>
                </c:pt>
                <c:pt idx="258">
                  <c:v>12</c:v>
                </c:pt>
                <c:pt idx="259">
                  <c:v>51</c:v>
                </c:pt>
                <c:pt idx="260">
                  <c:v>57</c:v>
                </c:pt>
                <c:pt idx="261">
                  <c:v>12</c:v>
                </c:pt>
                <c:pt idx="262">
                  <c:v>55</c:v>
                </c:pt>
                <c:pt idx="263">
                  <c:v>52</c:v>
                </c:pt>
                <c:pt idx="264">
                  <c:v>40</c:v>
                </c:pt>
                <c:pt idx="265">
                  <c:v>0</c:v>
                </c:pt>
                <c:pt idx="266">
                  <c:v>64</c:v>
                </c:pt>
                <c:pt idx="267">
                  <c:v>12</c:v>
                </c:pt>
                <c:pt idx="268">
                  <c:v>40</c:v>
                </c:pt>
                <c:pt idx="269">
                  <c:v>11</c:v>
                </c:pt>
                <c:pt idx="270">
                  <c:v>66</c:v>
                </c:pt>
                <c:pt idx="271">
                  <c:v>7</c:v>
                </c:pt>
                <c:pt idx="272">
                  <c:v>44</c:v>
                </c:pt>
                <c:pt idx="273">
                  <c:v>45</c:v>
                </c:pt>
                <c:pt idx="274">
                  <c:v>1</c:v>
                </c:pt>
                <c:pt idx="275">
                  <c:v>57</c:v>
                </c:pt>
                <c:pt idx="276">
                  <c:v>42</c:v>
                </c:pt>
                <c:pt idx="277">
                  <c:v>50</c:v>
                </c:pt>
                <c:pt idx="278">
                  <c:v>41</c:v>
                </c:pt>
                <c:pt idx="279">
                  <c:v>11</c:v>
                </c:pt>
                <c:pt idx="280">
                  <c:v>51</c:v>
                </c:pt>
                <c:pt idx="281">
                  <c:v>41</c:v>
                </c:pt>
                <c:pt idx="282">
                  <c:v>0</c:v>
                </c:pt>
                <c:pt idx="283">
                  <c:v>66</c:v>
                </c:pt>
                <c:pt idx="284">
                  <c:v>8</c:v>
                </c:pt>
                <c:pt idx="285">
                  <c:v>5</c:v>
                </c:pt>
                <c:pt idx="286">
                  <c:v>55</c:v>
                </c:pt>
                <c:pt idx="287">
                  <c:v>8</c:v>
                </c:pt>
                <c:pt idx="288">
                  <c:v>59</c:v>
                </c:pt>
                <c:pt idx="289">
                  <c:v>22</c:v>
                </c:pt>
                <c:pt idx="290">
                  <c:v>52</c:v>
                </c:pt>
                <c:pt idx="291">
                  <c:v>8</c:v>
                </c:pt>
                <c:pt idx="292">
                  <c:v>47</c:v>
                </c:pt>
                <c:pt idx="293">
                  <c:v>61</c:v>
                </c:pt>
                <c:pt idx="294">
                  <c:v>19</c:v>
                </c:pt>
                <c:pt idx="295">
                  <c:v>34</c:v>
                </c:pt>
                <c:pt idx="296">
                  <c:v>38</c:v>
                </c:pt>
                <c:pt idx="297">
                  <c:v>0</c:v>
                </c:pt>
                <c:pt idx="298">
                  <c:v>63</c:v>
                </c:pt>
                <c:pt idx="299">
                  <c:v>11</c:v>
                </c:pt>
                <c:pt idx="300">
                  <c:v>34</c:v>
                </c:pt>
                <c:pt idx="301">
                  <c:v>64</c:v>
                </c:pt>
                <c:pt idx="302">
                  <c:v>32</c:v>
                </c:pt>
                <c:pt idx="303">
                  <c:v>54</c:v>
                </c:pt>
                <c:pt idx="304">
                  <c:v>9</c:v>
                </c:pt>
                <c:pt idx="305">
                  <c:v>19</c:v>
                </c:pt>
                <c:pt idx="306">
                  <c:v>51</c:v>
                </c:pt>
                <c:pt idx="307">
                  <c:v>0</c:v>
                </c:pt>
                <c:pt idx="308">
                  <c:v>51</c:v>
                </c:pt>
                <c:pt idx="309">
                  <c:v>61</c:v>
                </c:pt>
                <c:pt idx="310">
                  <c:v>13</c:v>
                </c:pt>
                <c:pt idx="311">
                  <c:v>8</c:v>
                </c:pt>
                <c:pt idx="312">
                  <c:v>49</c:v>
                </c:pt>
                <c:pt idx="313">
                  <c:v>54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65</c:v>
                </c:pt>
                <c:pt idx="318">
                  <c:v>10</c:v>
                </c:pt>
                <c:pt idx="319">
                  <c:v>55</c:v>
                </c:pt>
                <c:pt idx="320">
                  <c:v>9</c:v>
                </c:pt>
                <c:pt idx="321">
                  <c:v>12</c:v>
                </c:pt>
                <c:pt idx="322">
                  <c:v>47</c:v>
                </c:pt>
                <c:pt idx="323">
                  <c:v>0</c:v>
                </c:pt>
                <c:pt idx="324">
                  <c:v>57</c:v>
                </c:pt>
                <c:pt idx="325">
                  <c:v>8</c:v>
                </c:pt>
                <c:pt idx="326">
                  <c:v>15</c:v>
                </c:pt>
                <c:pt idx="327">
                  <c:v>20</c:v>
                </c:pt>
                <c:pt idx="328">
                  <c:v>29</c:v>
                </c:pt>
                <c:pt idx="329">
                  <c:v>59</c:v>
                </c:pt>
                <c:pt idx="330">
                  <c:v>8</c:v>
                </c:pt>
                <c:pt idx="331">
                  <c:v>52</c:v>
                </c:pt>
                <c:pt idx="332">
                  <c:v>28</c:v>
                </c:pt>
                <c:pt idx="333">
                  <c:v>41</c:v>
                </c:pt>
                <c:pt idx="334">
                  <c:v>42</c:v>
                </c:pt>
                <c:pt idx="335">
                  <c:v>16</c:v>
                </c:pt>
                <c:pt idx="336">
                  <c:v>46</c:v>
                </c:pt>
                <c:pt idx="337">
                  <c:v>0</c:v>
                </c:pt>
                <c:pt idx="338">
                  <c:v>59</c:v>
                </c:pt>
                <c:pt idx="339">
                  <c:v>8</c:v>
                </c:pt>
                <c:pt idx="340">
                  <c:v>52</c:v>
                </c:pt>
                <c:pt idx="341">
                  <c:v>45</c:v>
                </c:pt>
                <c:pt idx="342">
                  <c:v>1</c:v>
                </c:pt>
                <c:pt idx="343">
                  <c:v>65</c:v>
                </c:pt>
                <c:pt idx="344">
                  <c:v>61</c:v>
                </c:pt>
                <c:pt idx="345">
                  <c:v>9</c:v>
                </c:pt>
                <c:pt idx="346">
                  <c:v>12</c:v>
                </c:pt>
                <c:pt idx="347">
                  <c:v>49</c:v>
                </c:pt>
                <c:pt idx="348">
                  <c:v>0</c:v>
                </c:pt>
                <c:pt idx="349">
                  <c:v>58</c:v>
                </c:pt>
                <c:pt idx="350">
                  <c:v>8</c:v>
                </c:pt>
                <c:pt idx="351">
                  <c:v>52</c:v>
                </c:pt>
                <c:pt idx="352">
                  <c:v>50</c:v>
                </c:pt>
                <c:pt idx="353">
                  <c:v>35</c:v>
                </c:pt>
                <c:pt idx="354">
                  <c:v>58</c:v>
                </c:pt>
                <c:pt idx="355">
                  <c:v>34</c:v>
                </c:pt>
                <c:pt idx="356">
                  <c:v>6</c:v>
                </c:pt>
                <c:pt idx="357">
                  <c:v>51</c:v>
                </c:pt>
                <c:pt idx="358">
                  <c:v>28</c:v>
                </c:pt>
                <c:pt idx="359">
                  <c:v>0</c:v>
                </c:pt>
                <c:pt idx="360">
                  <c:v>56</c:v>
                </c:pt>
                <c:pt idx="361">
                  <c:v>54</c:v>
                </c:pt>
                <c:pt idx="362">
                  <c:v>11</c:v>
                </c:pt>
                <c:pt idx="363">
                  <c:v>52</c:v>
                </c:pt>
                <c:pt idx="364">
                  <c:v>48</c:v>
                </c:pt>
                <c:pt idx="365">
                  <c:v>58</c:v>
                </c:pt>
                <c:pt idx="366">
                  <c:v>8</c:v>
                </c:pt>
                <c:pt idx="367">
                  <c:v>53</c:v>
                </c:pt>
                <c:pt idx="368">
                  <c:v>46</c:v>
                </c:pt>
                <c:pt idx="369">
                  <c:v>0</c:v>
                </c:pt>
                <c:pt idx="370">
                  <c:v>61</c:v>
                </c:pt>
                <c:pt idx="371">
                  <c:v>9</c:v>
                </c:pt>
                <c:pt idx="372">
                  <c:v>53</c:v>
                </c:pt>
                <c:pt idx="373">
                  <c:v>17</c:v>
                </c:pt>
                <c:pt idx="374">
                  <c:v>49</c:v>
                </c:pt>
                <c:pt idx="375">
                  <c:v>42</c:v>
                </c:pt>
                <c:pt idx="376">
                  <c:v>0</c:v>
                </c:pt>
                <c:pt idx="377">
                  <c:v>54</c:v>
                </c:pt>
                <c:pt idx="378">
                  <c:v>43</c:v>
                </c:pt>
                <c:pt idx="379">
                  <c:v>50</c:v>
                </c:pt>
                <c:pt idx="380">
                  <c:v>64</c:v>
                </c:pt>
                <c:pt idx="381">
                  <c:v>9</c:v>
                </c:pt>
                <c:pt idx="382">
                  <c:v>0</c:v>
                </c:pt>
                <c:pt idx="383">
                  <c:v>59</c:v>
                </c:pt>
                <c:pt idx="384">
                  <c:v>0</c:v>
                </c:pt>
                <c:pt idx="385">
                  <c:v>67</c:v>
                </c:pt>
                <c:pt idx="386">
                  <c:v>3</c:v>
                </c:pt>
                <c:pt idx="387">
                  <c:v>52</c:v>
                </c:pt>
                <c:pt idx="388">
                  <c:v>0</c:v>
                </c:pt>
                <c:pt idx="389">
                  <c:v>50</c:v>
                </c:pt>
                <c:pt idx="390">
                  <c:v>4</c:v>
                </c:pt>
                <c:pt idx="391">
                  <c:v>66</c:v>
                </c:pt>
                <c:pt idx="392">
                  <c:v>35</c:v>
                </c:pt>
                <c:pt idx="393">
                  <c:v>43</c:v>
                </c:pt>
                <c:pt idx="394">
                  <c:v>10</c:v>
                </c:pt>
                <c:pt idx="395">
                  <c:v>50</c:v>
                </c:pt>
                <c:pt idx="396">
                  <c:v>64</c:v>
                </c:pt>
                <c:pt idx="397">
                  <c:v>11</c:v>
                </c:pt>
                <c:pt idx="398">
                  <c:v>66</c:v>
                </c:pt>
                <c:pt idx="399">
                  <c:v>35</c:v>
                </c:pt>
                <c:pt idx="400">
                  <c:v>36</c:v>
                </c:pt>
                <c:pt idx="401">
                  <c:v>43</c:v>
                </c:pt>
                <c:pt idx="402">
                  <c:v>12</c:v>
                </c:pt>
                <c:pt idx="403">
                  <c:v>49</c:v>
                </c:pt>
                <c:pt idx="404">
                  <c:v>58</c:v>
                </c:pt>
                <c:pt idx="405">
                  <c:v>44</c:v>
                </c:pt>
                <c:pt idx="406">
                  <c:v>52</c:v>
                </c:pt>
                <c:pt idx="407">
                  <c:v>47</c:v>
                </c:pt>
                <c:pt idx="408">
                  <c:v>0</c:v>
                </c:pt>
                <c:pt idx="409">
                  <c:v>60</c:v>
                </c:pt>
                <c:pt idx="410">
                  <c:v>9</c:v>
                </c:pt>
                <c:pt idx="411">
                  <c:v>53</c:v>
                </c:pt>
                <c:pt idx="412">
                  <c:v>45</c:v>
                </c:pt>
                <c:pt idx="413">
                  <c:v>4</c:v>
                </c:pt>
                <c:pt idx="414">
                  <c:v>53</c:v>
                </c:pt>
                <c:pt idx="415">
                  <c:v>0</c:v>
                </c:pt>
                <c:pt idx="416">
                  <c:v>44</c:v>
                </c:pt>
                <c:pt idx="417">
                  <c:v>5</c:v>
                </c:pt>
                <c:pt idx="418">
                  <c:v>67</c:v>
                </c:pt>
                <c:pt idx="419">
                  <c:v>12</c:v>
                </c:pt>
                <c:pt idx="420">
                  <c:v>39</c:v>
                </c:pt>
                <c:pt idx="421">
                  <c:v>44</c:v>
                </c:pt>
                <c:pt idx="422">
                  <c:v>16</c:v>
                </c:pt>
                <c:pt idx="423">
                  <c:v>47</c:v>
                </c:pt>
                <c:pt idx="424">
                  <c:v>13</c:v>
                </c:pt>
                <c:pt idx="425">
                  <c:v>45</c:v>
                </c:pt>
                <c:pt idx="426">
                  <c:v>49</c:v>
                </c:pt>
                <c:pt idx="427">
                  <c:v>54</c:v>
                </c:pt>
                <c:pt idx="428">
                  <c:v>44</c:v>
                </c:pt>
                <c:pt idx="429">
                  <c:v>9</c:v>
                </c:pt>
                <c:pt idx="430">
                  <c:v>64</c:v>
                </c:pt>
                <c:pt idx="431">
                  <c:v>12</c:v>
                </c:pt>
                <c:pt idx="432">
                  <c:v>22</c:v>
                </c:pt>
                <c:pt idx="433">
                  <c:v>48</c:v>
                </c:pt>
                <c:pt idx="434">
                  <c:v>42</c:v>
                </c:pt>
                <c:pt idx="435">
                  <c:v>36</c:v>
                </c:pt>
                <c:pt idx="436">
                  <c:v>0</c:v>
                </c:pt>
                <c:pt idx="437">
                  <c:v>59</c:v>
                </c:pt>
                <c:pt idx="438">
                  <c:v>53</c:v>
                </c:pt>
                <c:pt idx="439">
                  <c:v>19</c:v>
                </c:pt>
                <c:pt idx="440">
                  <c:v>55</c:v>
                </c:pt>
                <c:pt idx="441">
                  <c:v>30</c:v>
                </c:pt>
                <c:pt idx="442">
                  <c:v>11</c:v>
                </c:pt>
                <c:pt idx="443">
                  <c:v>10</c:v>
                </c:pt>
                <c:pt idx="444">
                  <c:v>49</c:v>
                </c:pt>
                <c:pt idx="445">
                  <c:v>13</c:v>
                </c:pt>
                <c:pt idx="446">
                  <c:v>43</c:v>
                </c:pt>
                <c:pt idx="447">
                  <c:v>9</c:v>
                </c:pt>
                <c:pt idx="448">
                  <c:v>27</c:v>
                </c:pt>
                <c:pt idx="449">
                  <c:v>44</c:v>
                </c:pt>
                <c:pt idx="450">
                  <c:v>55</c:v>
                </c:pt>
                <c:pt idx="451">
                  <c:v>10</c:v>
                </c:pt>
                <c:pt idx="452">
                  <c:v>13</c:v>
                </c:pt>
                <c:pt idx="453">
                  <c:v>12</c:v>
                </c:pt>
                <c:pt idx="454">
                  <c:v>56</c:v>
                </c:pt>
                <c:pt idx="455">
                  <c:v>72</c:v>
                </c:pt>
                <c:pt idx="456">
                  <c:v>56</c:v>
                </c:pt>
                <c:pt idx="457">
                  <c:v>11</c:v>
                </c:pt>
                <c:pt idx="458">
                  <c:v>55</c:v>
                </c:pt>
                <c:pt idx="459">
                  <c:v>54</c:v>
                </c:pt>
                <c:pt idx="460">
                  <c:v>11</c:v>
                </c:pt>
                <c:pt idx="461">
                  <c:v>54</c:v>
                </c:pt>
                <c:pt idx="462">
                  <c:v>12</c:v>
                </c:pt>
                <c:pt idx="463">
                  <c:v>54</c:v>
                </c:pt>
                <c:pt idx="464">
                  <c:v>11</c:v>
                </c:pt>
                <c:pt idx="465">
                  <c:v>55</c:v>
                </c:pt>
                <c:pt idx="466">
                  <c:v>56</c:v>
                </c:pt>
                <c:pt idx="467">
                  <c:v>57</c:v>
                </c:pt>
                <c:pt idx="468">
                  <c:v>13</c:v>
                </c:pt>
                <c:pt idx="469">
                  <c:v>59</c:v>
                </c:pt>
                <c:pt idx="470">
                  <c:v>13</c:v>
                </c:pt>
                <c:pt idx="471">
                  <c:v>62</c:v>
                </c:pt>
                <c:pt idx="472">
                  <c:v>64</c:v>
                </c:pt>
                <c:pt idx="473">
                  <c:v>8</c:v>
                </c:pt>
                <c:pt idx="474">
                  <c:v>68</c:v>
                </c:pt>
                <c:pt idx="475">
                  <c:v>0</c:v>
                </c:pt>
                <c:pt idx="476">
                  <c:v>72</c:v>
                </c:pt>
                <c:pt idx="477">
                  <c:v>0</c:v>
                </c:pt>
                <c:pt idx="478">
                  <c:v>68</c:v>
                </c:pt>
                <c:pt idx="479">
                  <c:v>0</c:v>
                </c:pt>
                <c:pt idx="480">
                  <c:v>58</c:v>
                </c:pt>
                <c:pt idx="481">
                  <c:v>0</c:v>
                </c:pt>
                <c:pt idx="482">
                  <c:v>53</c:v>
                </c:pt>
                <c:pt idx="483">
                  <c:v>0</c:v>
                </c:pt>
                <c:pt idx="484">
                  <c:v>49</c:v>
                </c:pt>
                <c:pt idx="485">
                  <c:v>48</c:v>
                </c:pt>
                <c:pt idx="486">
                  <c:v>1</c:v>
                </c:pt>
                <c:pt idx="487">
                  <c:v>48</c:v>
                </c:pt>
                <c:pt idx="488">
                  <c:v>38</c:v>
                </c:pt>
                <c:pt idx="489">
                  <c:v>21</c:v>
                </c:pt>
                <c:pt idx="490">
                  <c:v>11</c:v>
                </c:pt>
                <c:pt idx="491">
                  <c:v>59</c:v>
                </c:pt>
                <c:pt idx="492">
                  <c:v>7</c:v>
                </c:pt>
                <c:pt idx="493">
                  <c:v>0</c:v>
                </c:pt>
                <c:pt idx="494">
                  <c:v>72</c:v>
                </c:pt>
                <c:pt idx="495">
                  <c:v>0</c:v>
                </c:pt>
                <c:pt idx="496">
                  <c:v>59</c:v>
                </c:pt>
                <c:pt idx="497">
                  <c:v>55</c:v>
                </c:pt>
                <c:pt idx="498">
                  <c:v>51</c:v>
                </c:pt>
                <c:pt idx="499">
                  <c:v>0</c:v>
                </c:pt>
                <c:pt idx="500">
                  <c:v>47</c:v>
                </c:pt>
                <c:pt idx="501">
                  <c:v>12</c:v>
                </c:pt>
                <c:pt idx="502">
                  <c:v>21</c:v>
                </c:pt>
                <c:pt idx="503">
                  <c:v>39</c:v>
                </c:pt>
                <c:pt idx="504">
                  <c:v>24</c:v>
                </c:pt>
                <c:pt idx="505">
                  <c:v>54</c:v>
                </c:pt>
                <c:pt idx="506">
                  <c:v>11</c:v>
                </c:pt>
                <c:pt idx="507">
                  <c:v>59</c:v>
                </c:pt>
                <c:pt idx="508">
                  <c:v>69</c:v>
                </c:pt>
                <c:pt idx="509">
                  <c:v>71</c:v>
                </c:pt>
                <c:pt idx="510">
                  <c:v>0</c:v>
                </c:pt>
                <c:pt idx="511">
                  <c:v>55</c:v>
                </c:pt>
                <c:pt idx="512">
                  <c:v>61</c:v>
                </c:pt>
                <c:pt idx="513">
                  <c:v>0</c:v>
                </c:pt>
                <c:pt idx="514">
                  <c:v>7</c:v>
                </c:pt>
                <c:pt idx="515">
                  <c:v>16</c:v>
                </c:pt>
                <c:pt idx="516">
                  <c:v>39</c:v>
                </c:pt>
                <c:pt idx="517">
                  <c:v>50</c:v>
                </c:pt>
                <c:pt idx="518">
                  <c:v>11</c:v>
                </c:pt>
                <c:pt idx="519">
                  <c:v>57</c:v>
                </c:pt>
                <c:pt idx="520">
                  <c:v>12</c:v>
                </c:pt>
                <c:pt idx="521">
                  <c:v>71</c:v>
                </c:pt>
                <c:pt idx="522">
                  <c:v>72</c:v>
                </c:pt>
                <c:pt idx="523">
                  <c:v>0</c:v>
                </c:pt>
                <c:pt idx="524">
                  <c:v>57</c:v>
                </c:pt>
                <c:pt idx="525">
                  <c:v>52</c:v>
                </c:pt>
                <c:pt idx="526">
                  <c:v>49</c:v>
                </c:pt>
                <c:pt idx="527">
                  <c:v>43</c:v>
                </c:pt>
                <c:pt idx="528">
                  <c:v>53</c:v>
                </c:pt>
                <c:pt idx="529">
                  <c:v>13</c:v>
                </c:pt>
                <c:pt idx="530">
                  <c:v>68</c:v>
                </c:pt>
                <c:pt idx="531">
                  <c:v>0</c:v>
                </c:pt>
                <c:pt idx="532">
                  <c:v>55</c:v>
                </c:pt>
                <c:pt idx="533">
                  <c:v>0</c:v>
                </c:pt>
                <c:pt idx="534">
                  <c:v>14</c:v>
                </c:pt>
                <c:pt idx="535">
                  <c:v>12</c:v>
                </c:pt>
                <c:pt idx="536">
                  <c:v>59</c:v>
                </c:pt>
                <c:pt idx="537">
                  <c:v>52</c:v>
                </c:pt>
                <c:pt idx="538">
                  <c:v>20</c:v>
                </c:pt>
                <c:pt idx="539">
                  <c:v>56</c:v>
                </c:pt>
                <c:pt idx="540">
                  <c:v>67</c:v>
                </c:pt>
                <c:pt idx="541">
                  <c:v>0</c:v>
                </c:pt>
                <c:pt idx="542">
                  <c:v>48</c:v>
                </c:pt>
                <c:pt idx="543">
                  <c:v>51</c:v>
                </c:pt>
                <c:pt idx="544">
                  <c:v>57</c:v>
                </c:pt>
                <c:pt idx="545">
                  <c:v>0</c:v>
                </c:pt>
                <c:pt idx="546">
                  <c:v>51</c:v>
                </c:pt>
                <c:pt idx="547">
                  <c:v>13</c:v>
                </c:pt>
                <c:pt idx="548">
                  <c:v>46</c:v>
                </c:pt>
                <c:pt idx="549">
                  <c:v>13</c:v>
                </c:pt>
                <c:pt idx="550">
                  <c:v>68</c:v>
                </c:pt>
                <c:pt idx="551">
                  <c:v>9</c:v>
                </c:pt>
                <c:pt idx="552">
                  <c:v>15</c:v>
                </c:pt>
                <c:pt idx="553">
                  <c:v>70</c:v>
                </c:pt>
                <c:pt idx="554">
                  <c:v>6</c:v>
                </c:pt>
                <c:pt idx="555">
                  <c:v>7</c:v>
                </c:pt>
                <c:pt idx="556">
                  <c:v>55</c:v>
                </c:pt>
                <c:pt idx="557">
                  <c:v>65</c:v>
                </c:pt>
                <c:pt idx="558">
                  <c:v>54</c:v>
                </c:pt>
                <c:pt idx="559">
                  <c:v>47</c:v>
                </c:pt>
                <c:pt idx="560">
                  <c:v>40</c:v>
                </c:pt>
                <c:pt idx="561">
                  <c:v>55</c:v>
                </c:pt>
                <c:pt idx="562">
                  <c:v>0</c:v>
                </c:pt>
                <c:pt idx="563">
                  <c:v>8</c:v>
                </c:pt>
                <c:pt idx="564">
                  <c:v>15</c:v>
                </c:pt>
                <c:pt idx="565">
                  <c:v>13</c:v>
                </c:pt>
                <c:pt idx="566">
                  <c:v>69</c:v>
                </c:pt>
                <c:pt idx="567">
                  <c:v>0</c:v>
                </c:pt>
                <c:pt idx="568">
                  <c:v>49</c:v>
                </c:pt>
                <c:pt idx="569">
                  <c:v>17</c:v>
                </c:pt>
                <c:pt idx="570">
                  <c:v>64</c:v>
                </c:pt>
                <c:pt idx="571">
                  <c:v>70</c:v>
                </c:pt>
                <c:pt idx="572">
                  <c:v>0</c:v>
                </c:pt>
                <c:pt idx="573">
                  <c:v>4</c:v>
                </c:pt>
                <c:pt idx="574">
                  <c:v>19</c:v>
                </c:pt>
                <c:pt idx="575">
                  <c:v>63</c:v>
                </c:pt>
                <c:pt idx="576">
                  <c:v>70</c:v>
                </c:pt>
                <c:pt idx="577">
                  <c:v>54</c:v>
                </c:pt>
                <c:pt idx="578">
                  <c:v>3</c:v>
                </c:pt>
                <c:pt idx="579">
                  <c:v>21</c:v>
                </c:pt>
                <c:pt idx="580">
                  <c:v>61</c:v>
                </c:pt>
                <c:pt idx="581">
                  <c:v>0</c:v>
                </c:pt>
                <c:pt idx="582">
                  <c:v>46</c:v>
                </c:pt>
                <c:pt idx="583">
                  <c:v>28</c:v>
                </c:pt>
                <c:pt idx="584">
                  <c:v>10</c:v>
                </c:pt>
                <c:pt idx="585">
                  <c:v>71</c:v>
                </c:pt>
                <c:pt idx="586">
                  <c:v>0</c:v>
                </c:pt>
                <c:pt idx="587">
                  <c:v>46</c:v>
                </c:pt>
                <c:pt idx="588">
                  <c:v>39</c:v>
                </c:pt>
                <c:pt idx="589">
                  <c:v>56</c:v>
                </c:pt>
                <c:pt idx="590">
                  <c:v>0</c:v>
                </c:pt>
                <c:pt idx="591">
                  <c:v>53</c:v>
                </c:pt>
                <c:pt idx="592">
                  <c:v>46</c:v>
                </c:pt>
                <c:pt idx="593">
                  <c:v>30</c:v>
                </c:pt>
                <c:pt idx="594">
                  <c:v>10</c:v>
                </c:pt>
                <c:pt idx="595">
                  <c:v>70</c:v>
                </c:pt>
                <c:pt idx="596">
                  <c:v>64</c:v>
                </c:pt>
                <c:pt idx="597">
                  <c:v>0</c:v>
                </c:pt>
                <c:pt idx="598">
                  <c:v>48</c:v>
                </c:pt>
                <c:pt idx="599">
                  <c:v>18</c:v>
                </c:pt>
                <c:pt idx="600">
                  <c:v>12</c:v>
                </c:pt>
                <c:pt idx="601">
                  <c:v>59</c:v>
                </c:pt>
                <c:pt idx="602">
                  <c:v>48</c:v>
                </c:pt>
                <c:pt idx="603">
                  <c:v>47</c:v>
                </c:pt>
                <c:pt idx="604">
                  <c:v>13</c:v>
                </c:pt>
                <c:pt idx="605">
                  <c:v>0</c:v>
                </c:pt>
                <c:pt idx="606">
                  <c:v>2</c:v>
                </c:pt>
                <c:pt idx="607">
                  <c:v>27</c:v>
                </c:pt>
                <c:pt idx="608">
                  <c:v>58</c:v>
                </c:pt>
                <c:pt idx="609">
                  <c:v>71</c:v>
                </c:pt>
                <c:pt idx="610">
                  <c:v>0</c:v>
                </c:pt>
                <c:pt idx="611">
                  <c:v>45</c:v>
                </c:pt>
                <c:pt idx="612">
                  <c:v>55</c:v>
                </c:pt>
                <c:pt idx="613">
                  <c:v>0</c:v>
                </c:pt>
                <c:pt idx="614">
                  <c:v>55</c:v>
                </c:pt>
                <c:pt idx="615">
                  <c:v>0</c:v>
                </c:pt>
                <c:pt idx="616">
                  <c:v>48</c:v>
                </c:pt>
                <c:pt idx="617">
                  <c:v>61</c:v>
                </c:pt>
                <c:pt idx="618">
                  <c:v>0</c:v>
                </c:pt>
                <c:pt idx="619">
                  <c:v>40</c:v>
                </c:pt>
                <c:pt idx="620">
                  <c:v>11</c:v>
                </c:pt>
                <c:pt idx="621">
                  <c:v>13</c:v>
                </c:pt>
                <c:pt idx="622">
                  <c:v>66</c:v>
                </c:pt>
                <c:pt idx="623">
                  <c:v>52</c:v>
                </c:pt>
                <c:pt idx="624">
                  <c:v>15</c:v>
                </c:pt>
                <c:pt idx="625">
                  <c:v>70</c:v>
                </c:pt>
                <c:pt idx="626">
                  <c:v>55</c:v>
                </c:pt>
                <c:pt idx="627">
                  <c:v>49</c:v>
                </c:pt>
                <c:pt idx="628">
                  <c:v>54</c:v>
                </c:pt>
                <c:pt idx="629">
                  <c:v>3</c:v>
                </c:pt>
                <c:pt idx="630">
                  <c:v>60</c:v>
                </c:pt>
                <c:pt idx="631">
                  <c:v>9</c:v>
                </c:pt>
                <c:pt idx="632">
                  <c:v>0</c:v>
                </c:pt>
                <c:pt idx="633">
                  <c:v>47</c:v>
                </c:pt>
                <c:pt idx="634">
                  <c:v>35</c:v>
                </c:pt>
                <c:pt idx="635">
                  <c:v>12</c:v>
                </c:pt>
                <c:pt idx="636">
                  <c:v>70</c:v>
                </c:pt>
                <c:pt idx="637">
                  <c:v>31</c:v>
                </c:pt>
                <c:pt idx="638">
                  <c:v>60</c:v>
                </c:pt>
                <c:pt idx="639">
                  <c:v>70</c:v>
                </c:pt>
                <c:pt idx="640">
                  <c:v>53</c:v>
                </c:pt>
                <c:pt idx="641">
                  <c:v>17</c:v>
                </c:pt>
                <c:pt idx="642">
                  <c:v>70</c:v>
                </c:pt>
                <c:pt idx="643">
                  <c:v>51</c:v>
                </c:pt>
                <c:pt idx="644">
                  <c:v>47</c:v>
                </c:pt>
                <c:pt idx="645">
                  <c:v>54</c:v>
                </c:pt>
                <c:pt idx="646">
                  <c:v>0</c:v>
                </c:pt>
                <c:pt idx="647">
                  <c:v>33</c:v>
                </c:pt>
                <c:pt idx="648">
                  <c:v>55</c:v>
                </c:pt>
                <c:pt idx="649">
                  <c:v>12</c:v>
                </c:pt>
                <c:pt idx="650">
                  <c:v>56</c:v>
                </c:pt>
                <c:pt idx="651">
                  <c:v>47</c:v>
                </c:pt>
                <c:pt idx="652">
                  <c:v>23</c:v>
                </c:pt>
              </c:numCache>
            </c:numRef>
          </c:val>
        </c:ser>
        <c:marker val="1"/>
        <c:axId val="168491264"/>
        <c:axId val="168366080"/>
      </c:lineChart>
      <c:catAx>
        <c:axId val="168491264"/>
        <c:scaling>
          <c:orientation val="minMax"/>
        </c:scaling>
        <c:axPos val="b"/>
        <c:tickLblPos val="nextTo"/>
        <c:crossAx val="168366080"/>
        <c:crosses val="autoZero"/>
        <c:auto val="1"/>
        <c:lblAlgn val="ctr"/>
        <c:lblOffset val="100"/>
      </c:catAx>
      <c:valAx>
        <c:axId val="168366080"/>
        <c:scaling>
          <c:orientation val="minMax"/>
        </c:scaling>
        <c:axPos val="l"/>
        <c:majorGridlines/>
        <c:numFmt formatCode="General" sourceLinked="1"/>
        <c:tickLblPos val="nextTo"/>
        <c:crossAx val="1684912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val>
            <c:numRef>
              <c:f>'Granulation Dynamics -2'!$I$5:$I$698</c:f>
              <c:numCache>
                <c:formatCode>General</c:formatCode>
                <c:ptCount val="694"/>
                <c:pt idx="0">
                  <c:v>63</c:v>
                </c:pt>
                <c:pt idx="1">
                  <c:v>72</c:v>
                </c:pt>
                <c:pt idx="2">
                  <c:v>64</c:v>
                </c:pt>
                <c:pt idx="3">
                  <c:v>69</c:v>
                </c:pt>
                <c:pt idx="4">
                  <c:v>61</c:v>
                </c:pt>
                <c:pt idx="5">
                  <c:v>46</c:v>
                </c:pt>
                <c:pt idx="6">
                  <c:v>75</c:v>
                </c:pt>
                <c:pt idx="7">
                  <c:v>41</c:v>
                </c:pt>
                <c:pt idx="8">
                  <c:v>67</c:v>
                </c:pt>
                <c:pt idx="9">
                  <c:v>57</c:v>
                </c:pt>
                <c:pt idx="10">
                  <c:v>39</c:v>
                </c:pt>
                <c:pt idx="11">
                  <c:v>60</c:v>
                </c:pt>
                <c:pt idx="12">
                  <c:v>73</c:v>
                </c:pt>
                <c:pt idx="13">
                  <c:v>56</c:v>
                </c:pt>
                <c:pt idx="14">
                  <c:v>60</c:v>
                </c:pt>
                <c:pt idx="15">
                  <c:v>65</c:v>
                </c:pt>
                <c:pt idx="16">
                  <c:v>74</c:v>
                </c:pt>
                <c:pt idx="17">
                  <c:v>68</c:v>
                </c:pt>
                <c:pt idx="18">
                  <c:v>37</c:v>
                </c:pt>
                <c:pt idx="19">
                  <c:v>70</c:v>
                </c:pt>
                <c:pt idx="20">
                  <c:v>56</c:v>
                </c:pt>
                <c:pt idx="21">
                  <c:v>72</c:v>
                </c:pt>
                <c:pt idx="22">
                  <c:v>42</c:v>
                </c:pt>
                <c:pt idx="23">
                  <c:v>41</c:v>
                </c:pt>
                <c:pt idx="24">
                  <c:v>68</c:v>
                </c:pt>
                <c:pt idx="25">
                  <c:v>74</c:v>
                </c:pt>
                <c:pt idx="26">
                  <c:v>57</c:v>
                </c:pt>
                <c:pt idx="27">
                  <c:v>59</c:v>
                </c:pt>
                <c:pt idx="28">
                  <c:v>70</c:v>
                </c:pt>
                <c:pt idx="29">
                  <c:v>41</c:v>
                </c:pt>
                <c:pt idx="30">
                  <c:v>76</c:v>
                </c:pt>
                <c:pt idx="31">
                  <c:v>68</c:v>
                </c:pt>
                <c:pt idx="32">
                  <c:v>55</c:v>
                </c:pt>
                <c:pt idx="33">
                  <c:v>71</c:v>
                </c:pt>
                <c:pt idx="34">
                  <c:v>56</c:v>
                </c:pt>
                <c:pt idx="35">
                  <c:v>68</c:v>
                </c:pt>
                <c:pt idx="36">
                  <c:v>62</c:v>
                </c:pt>
                <c:pt idx="37">
                  <c:v>39</c:v>
                </c:pt>
                <c:pt idx="38">
                  <c:v>56</c:v>
                </c:pt>
                <c:pt idx="39">
                  <c:v>69</c:v>
                </c:pt>
                <c:pt idx="40">
                  <c:v>75</c:v>
                </c:pt>
                <c:pt idx="41">
                  <c:v>71</c:v>
                </c:pt>
                <c:pt idx="42">
                  <c:v>68</c:v>
                </c:pt>
                <c:pt idx="43">
                  <c:v>75</c:v>
                </c:pt>
                <c:pt idx="44">
                  <c:v>66</c:v>
                </c:pt>
                <c:pt idx="45">
                  <c:v>58</c:v>
                </c:pt>
                <c:pt idx="46">
                  <c:v>65</c:v>
                </c:pt>
                <c:pt idx="47">
                  <c:v>60</c:v>
                </c:pt>
                <c:pt idx="48">
                  <c:v>40</c:v>
                </c:pt>
                <c:pt idx="49">
                  <c:v>58</c:v>
                </c:pt>
                <c:pt idx="50">
                  <c:v>69</c:v>
                </c:pt>
                <c:pt idx="51">
                  <c:v>72</c:v>
                </c:pt>
                <c:pt idx="52">
                  <c:v>50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61</c:v>
                </c:pt>
                <c:pt idx="57">
                  <c:v>68</c:v>
                </c:pt>
                <c:pt idx="58">
                  <c:v>74</c:v>
                </c:pt>
                <c:pt idx="59">
                  <c:v>57</c:v>
                </c:pt>
                <c:pt idx="60">
                  <c:v>54</c:v>
                </c:pt>
                <c:pt idx="61">
                  <c:v>71</c:v>
                </c:pt>
                <c:pt idx="62">
                  <c:v>59</c:v>
                </c:pt>
                <c:pt idx="63">
                  <c:v>65</c:v>
                </c:pt>
                <c:pt idx="64">
                  <c:v>62</c:v>
                </c:pt>
                <c:pt idx="65">
                  <c:v>55</c:v>
                </c:pt>
                <c:pt idx="66">
                  <c:v>59</c:v>
                </c:pt>
                <c:pt idx="67">
                  <c:v>76</c:v>
                </c:pt>
                <c:pt idx="68">
                  <c:v>73</c:v>
                </c:pt>
                <c:pt idx="69">
                  <c:v>64</c:v>
                </c:pt>
                <c:pt idx="70">
                  <c:v>76</c:v>
                </c:pt>
                <c:pt idx="71">
                  <c:v>62</c:v>
                </c:pt>
                <c:pt idx="72">
                  <c:v>64</c:v>
                </c:pt>
                <c:pt idx="73">
                  <c:v>49</c:v>
                </c:pt>
                <c:pt idx="74">
                  <c:v>34</c:v>
                </c:pt>
                <c:pt idx="75">
                  <c:v>74</c:v>
                </c:pt>
                <c:pt idx="76">
                  <c:v>65</c:v>
                </c:pt>
                <c:pt idx="77">
                  <c:v>48</c:v>
                </c:pt>
                <c:pt idx="78">
                  <c:v>61</c:v>
                </c:pt>
                <c:pt idx="79">
                  <c:v>55</c:v>
                </c:pt>
                <c:pt idx="80">
                  <c:v>64</c:v>
                </c:pt>
                <c:pt idx="81">
                  <c:v>38</c:v>
                </c:pt>
                <c:pt idx="82">
                  <c:v>56</c:v>
                </c:pt>
                <c:pt idx="83">
                  <c:v>57</c:v>
                </c:pt>
                <c:pt idx="84">
                  <c:v>56</c:v>
                </c:pt>
                <c:pt idx="85">
                  <c:v>57</c:v>
                </c:pt>
                <c:pt idx="86">
                  <c:v>75</c:v>
                </c:pt>
                <c:pt idx="87">
                  <c:v>64</c:v>
                </c:pt>
                <c:pt idx="88">
                  <c:v>65</c:v>
                </c:pt>
                <c:pt idx="89">
                  <c:v>40</c:v>
                </c:pt>
                <c:pt idx="90">
                  <c:v>73</c:v>
                </c:pt>
                <c:pt idx="91">
                  <c:v>39</c:v>
                </c:pt>
                <c:pt idx="92">
                  <c:v>43</c:v>
                </c:pt>
                <c:pt idx="93">
                  <c:v>76</c:v>
                </c:pt>
                <c:pt idx="94">
                  <c:v>55</c:v>
                </c:pt>
                <c:pt idx="95">
                  <c:v>70</c:v>
                </c:pt>
                <c:pt idx="96">
                  <c:v>55</c:v>
                </c:pt>
                <c:pt idx="97">
                  <c:v>76</c:v>
                </c:pt>
                <c:pt idx="98">
                  <c:v>44</c:v>
                </c:pt>
                <c:pt idx="99">
                  <c:v>65</c:v>
                </c:pt>
                <c:pt idx="100">
                  <c:v>55</c:v>
                </c:pt>
                <c:pt idx="101">
                  <c:v>63</c:v>
                </c:pt>
                <c:pt idx="102">
                  <c:v>75</c:v>
                </c:pt>
                <c:pt idx="103">
                  <c:v>33</c:v>
                </c:pt>
                <c:pt idx="104">
                  <c:v>76</c:v>
                </c:pt>
                <c:pt idx="105">
                  <c:v>38</c:v>
                </c:pt>
                <c:pt idx="106">
                  <c:v>75</c:v>
                </c:pt>
                <c:pt idx="107">
                  <c:v>56</c:v>
                </c:pt>
                <c:pt idx="108">
                  <c:v>38</c:v>
                </c:pt>
                <c:pt idx="109">
                  <c:v>76</c:v>
                </c:pt>
                <c:pt idx="110">
                  <c:v>50</c:v>
                </c:pt>
                <c:pt idx="111">
                  <c:v>66</c:v>
                </c:pt>
                <c:pt idx="112">
                  <c:v>46</c:v>
                </c:pt>
                <c:pt idx="113">
                  <c:v>42</c:v>
                </c:pt>
                <c:pt idx="114">
                  <c:v>67</c:v>
                </c:pt>
                <c:pt idx="115">
                  <c:v>55</c:v>
                </c:pt>
                <c:pt idx="116">
                  <c:v>66</c:v>
                </c:pt>
                <c:pt idx="117">
                  <c:v>70</c:v>
                </c:pt>
                <c:pt idx="118">
                  <c:v>58</c:v>
                </c:pt>
                <c:pt idx="119">
                  <c:v>55</c:v>
                </c:pt>
                <c:pt idx="120">
                  <c:v>38</c:v>
                </c:pt>
                <c:pt idx="121">
                  <c:v>55</c:v>
                </c:pt>
                <c:pt idx="122">
                  <c:v>73</c:v>
                </c:pt>
                <c:pt idx="123">
                  <c:v>33</c:v>
                </c:pt>
                <c:pt idx="124">
                  <c:v>59</c:v>
                </c:pt>
                <c:pt idx="125">
                  <c:v>67</c:v>
                </c:pt>
                <c:pt idx="126">
                  <c:v>76</c:v>
                </c:pt>
                <c:pt idx="127">
                  <c:v>48</c:v>
                </c:pt>
                <c:pt idx="128">
                  <c:v>67</c:v>
                </c:pt>
                <c:pt idx="129">
                  <c:v>59</c:v>
                </c:pt>
                <c:pt idx="130">
                  <c:v>57</c:v>
                </c:pt>
                <c:pt idx="131">
                  <c:v>60</c:v>
                </c:pt>
                <c:pt idx="132">
                  <c:v>57</c:v>
                </c:pt>
                <c:pt idx="133">
                  <c:v>76</c:v>
                </c:pt>
                <c:pt idx="134">
                  <c:v>32</c:v>
                </c:pt>
                <c:pt idx="135">
                  <c:v>59</c:v>
                </c:pt>
                <c:pt idx="136">
                  <c:v>56</c:v>
                </c:pt>
                <c:pt idx="137">
                  <c:v>55</c:v>
                </c:pt>
                <c:pt idx="138">
                  <c:v>41</c:v>
                </c:pt>
                <c:pt idx="139">
                  <c:v>56</c:v>
                </c:pt>
                <c:pt idx="140">
                  <c:v>35</c:v>
                </c:pt>
                <c:pt idx="141">
                  <c:v>76</c:v>
                </c:pt>
                <c:pt idx="142">
                  <c:v>55</c:v>
                </c:pt>
                <c:pt idx="143">
                  <c:v>60</c:v>
                </c:pt>
                <c:pt idx="144">
                  <c:v>57</c:v>
                </c:pt>
                <c:pt idx="145">
                  <c:v>65</c:v>
                </c:pt>
                <c:pt idx="146">
                  <c:v>68</c:v>
                </c:pt>
                <c:pt idx="147">
                  <c:v>57</c:v>
                </c:pt>
                <c:pt idx="148">
                  <c:v>44</c:v>
                </c:pt>
                <c:pt idx="149">
                  <c:v>74</c:v>
                </c:pt>
                <c:pt idx="150">
                  <c:v>53</c:v>
                </c:pt>
                <c:pt idx="151">
                  <c:v>50</c:v>
                </c:pt>
                <c:pt idx="152">
                  <c:v>51</c:v>
                </c:pt>
                <c:pt idx="153">
                  <c:v>76</c:v>
                </c:pt>
                <c:pt idx="154">
                  <c:v>38</c:v>
                </c:pt>
                <c:pt idx="155">
                  <c:v>75</c:v>
                </c:pt>
                <c:pt idx="156">
                  <c:v>58</c:v>
                </c:pt>
                <c:pt idx="157">
                  <c:v>75</c:v>
                </c:pt>
                <c:pt idx="158">
                  <c:v>60</c:v>
                </c:pt>
                <c:pt idx="159">
                  <c:v>69</c:v>
                </c:pt>
                <c:pt idx="160">
                  <c:v>56</c:v>
                </c:pt>
                <c:pt idx="161">
                  <c:v>55</c:v>
                </c:pt>
                <c:pt idx="162">
                  <c:v>76</c:v>
                </c:pt>
                <c:pt idx="163">
                  <c:v>61</c:v>
                </c:pt>
                <c:pt idx="164">
                  <c:v>36</c:v>
                </c:pt>
                <c:pt idx="165">
                  <c:v>44</c:v>
                </c:pt>
                <c:pt idx="166">
                  <c:v>33</c:v>
                </c:pt>
                <c:pt idx="167">
                  <c:v>48</c:v>
                </c:pt>
                <c:pt idx="168">
                  <c:v>55</c:v>
                </c:pt>
                <c:pt idx="169">
                  <c:v>53</c:v>
                </c:pt>
                <c:pt idx="170">
                  <c:v>42</c:v>
                </c:pt>
                <c:pt idx="171">
                  <c:v>32</c:v>
                </c:pt>
                <c:pt idx="172">
                  <c:v>55</c:v>
                </c:pt>
                <c:pt idx="173">
                  <c:v>53</c:v>
                </c:pt>
                <c:pt idx="174">
                  <c:v>69</c:v>
                </c:pt>
                <c:pt idx="175">
                  <c:v>36</c:v>
                </c:pt>
                <c:pt idx="176">
                  <c:v>63</c:v>
                </c:pt>
                <c:pt idx="177">
                  <c:v>74</c:v>
                </c:pt>
                <c:pt idx="178">
                  <c:v>52</c:v>
                </c:pt>
                <c:pt idx="179">
                  <c:v>50</c:v>
                </c:pt>
                <c:pt idx="180">
                  <c:v>49</c:v>
                </c:pt>
                <c:pt idx="181">
                  <c:v>73</c:v>
                </c:pt>
                <c:pt idx="182">
                  <c:v>68</c:v>
                </c:pt>
                <c:pt idx="183">
                  <c:v>47</c:v>
                </c:pt>
                <c:pt idx="184">
                  <c:v>53</c:v>
                </c:pt>
                <c:pt idx="185">
                  <c:v>29</c:v>
                </c:pt>
                <c:pt idx="186">
                  <c:v>51</c:v>
                </c:pt>
                <c:pt idx="187">
                  <c:v>48</c:v>
                </c:pt>
                <c:pt idx="188">
                  <c:v>43</c:v>
                </c:pt>
                <c:pt idx="189">
                  <c:v>64</c:v>
                </c:pt>
                <c:pt idx="190">
                  <c:v>59</c:v>
                </c:pt>
                <c:pt idx="191">
                  <c:v>45</c:v>
                </c:pt>
                <c:pt idx="192">
                  <c:v>67</c:v>
                </c:pt>
                <c:pt idx="193">
                  <c:v>51</c:v>
                </c:pt>
                <c:pt idx="194">
                  <c:v>48</c:v>
                </c:pt>
                <c:pt idx="195">
                  <c:v>56</c:v>
                </c:pt>
                <c:pt idx="196">
                  <c:v>68</c:v>
                </c:pt>
                <c:pt idx="197">
                  <c:v>66</c:v>
                </c:pt>
                <c:pt idx="198">
                  <c:v>55</c:v>
                </c:pt>
                <c:pt idx="199">
                  <c:v>68</c:v>
                </c:pt>
                <c:pt idx="200">
                  <c:v>44</c:v>
                </c:pt>
                <c:pt idx="201">
                  <c:v>55</c:v>
                </c:pt>
                <c:pt idx="202">
                  <c:v>58</c:v>
                </c:pt>
                <c:pt idx="203">
                  <c:v>56</c:v>
                </c:pt>
                <c:pt idx="204">
                  <c:v>63</c:v>
                </c:pt>
                <c:pt idx="205">
                  <c:v>45</c:v>
                </c:pt>
                <c:pt idx="206">
                  <c:v>32</c:v>
                </c:pt>
                <c:pt idx="207">
                  <c:v>27</c:v>
                </c:pt>
                <c:pt idx="208">
                  <c:v>35</c:v>
                </c:pt>
                <c:pt idx="209">
                  <c:v>37</c:v>
                </c:pt>
                <c:pt idx="210">
                  <c:v>45</c:v>
                </c:pt>
                <c:pt idx="211">
                  <c:v>46</c:v>
                </c:pt>
                <c:pt idx="212">
                  <c:v>76</c:v>
                </c:pt>
                <c:pt idx="213">
                  <c:v>63</c:v>
                </c:pt>
                <c:pt idx="214">
                  <c:v>65</c:v>
                </c:pt>
                <c:pt idx="215">
                  <c:v>48</c:v>
                </c:pt>
                <c:pt idx="216">
                  <c:v>0</c:v>
                </c:pt>
                <c:pt idx="217">
                  <c:v>66</c:v>
                </c:pt>
                <c:pt idx="218">
                  <c:v>0</c:v>
                </c:pt>
                <c:pt idx="219">
                  <c:v>66</c:v>
                </c:pt>
                <c:pt idx="220">
                  <c:v>21</c:v>
                </c:pt>
                <c:pt idx="221">
                  <c:v>85</c:v>
                </c:pt>
                <c:pt idx="222">
                  <c:v>53</c:v>
                </c:pt>
                <c:pt idx="223">
                  <c:v>78</c:v>
                </c:pt>
                <c:pt idx="224">
                  <c:v>68</c:v>
                </c:pt>
                <c:pt idx="225">
                  <c:v>21</c:v>
                </c:pt>
                <c:pt idx="226">
                  <c:v>29</c:v>
                </c:pt>
                <c:pt idx="227">
                  <c:v>62</c:v>
                </c:pt>
                <c:pt idx="228">
                  <c:v>66</c:v>
                </c:pt>
                <c:pt idx="229">
                  <c:v>51</c:v>
                </c:pt>
                <c:pt idx="230">
                  <c:v>68</c:v>
                </c:pt>
                <c:pt idx="231">
                  <c:v>0</c:v>
                </c:pt>
                <c:pt idx="232">
                  <c:v>66</c:v>
                </c:pt>
                <c:pt idx="233">
                  <c:v>53</c:v>
                </c:pt>
                <c:pt idx="234">
                  <c:v>67</c:v>
                </c:pt>
                <c:pt idx="235">
                  <c:v>57</c:v>
                </c:pt>
                <c:pt idx="236">
                  <c:v>66</c:v>
                </c:pt>
                <c:pt idx="237">
                  <c:v>65</c:v>
                </c:pt>
                <c:pt idx="238">
                  <c:v>66</c:v>
                </c:pt>
                <c:pt idx="239">
                  <c:v>0</c:v>
                </c:pt>
                <c:pt idx="240">
                  <c:v>66</c:v>
                </c:pt>
                <c:pt idx="241">
                  <c:v>55</c:v>
                </c:pt>
                <c:pt idx="242">
                  <c:v>57</c:v>
                </c:pt>
                <c:pt idx="243">
                  <c:v>68</c:v>
                </c:pt>
                <c:pt idx="244">
                  <c:v>21</c:v>
                </c:pt>
                <c:pt idx="245">
                  <c:v>59</c:v>
                </c:pt>
                <c:pt idx="246">
                  <c:v>35</c:v>
                </c:pt>
                <c:pt idx="247">
                  <c:v>22</c:v>
                </c:pt>
                <c:pt idx="248">
                  <c:v>66</c:v>
                </c:pt>
                <c:pt idx="249">
                  <c:v>7</c:v>
                </c:pt>
                <c:pt idx="250">
                  <c:v>66</c:v>
                </c:pt>
                <c:pt idx="251">
                  <c:v>50</c:v>
                </c:pt>
                <c:pt idx="252">
                  <c:v>22</c:v>
                </c:pt>
                <c:pt idx="253">
                  <c:v>66</c:v>
                </c:pt>
                <c:pt idx="254">
                  <c:v>0</c:v>
                </c:pt>
                <c:pt idx="255">
                  <c:v>66</c:v>
                </c:pt>
                <c:pt idx="256">
                  <c:v>0</c:v>
                </c:pt>
                <c:pt idx="257">
                  <c:v>66</c:v>
                </c:pt>
                <c:pt idx="258">
                  <c:v>58</c:v>
                </c:pt>
                <c:pt idx="259">
                  <c:v>43</c:v>
                </c:pt>
                <c:pt idx="260">
                  <c:v>78</c:v>
                </c:pt>
                <c:pt idx="261">
                  <c:v>18</c:v>
                </c:pt>
                <c:pt idx="262">
                  <c:v>66</c:v>
                </c:pt>
                <c:pt idx="263">
                  <c:v>58</c:v>
                </c:pt>
                <c:pt idx="264">
                  <c:v>21</c:v>
                </c:pt>
                <c:pt idx="265">
                  <c:v>11</c:v>
                </c:pt>
                <c:pt idx="266">
                  <c:v>0</c:v>
                </c:pt>
                <c:pt idx="267">
                  <c:v>58</c:v>
                </c:pt>
                <c:pt idx="268">
                  <c:v>0</c:v>
                </c:pt>
                <c:pt idx="269">
                  <c:v>66</c:v>
                </c:pt>
                <c:pt idx="270">
                  <c:v>23</c:v>
                </c:pt>
                <c:pt idx="271">
                  <c:v>21</c:v>
                </c:pt>
                <c:pt idx="272">
                  <c:v>67</c:v>
                </c:pt>
                <c:pt idx="273">
                  <c:v>0</c:v>
                </c:pt>
                <c:pt idx="274">
                  <c:v>66</c:v>
                </c:pt>
                <c:pt idx="275">
                  <c:v>31</c:v>
                </c:pt>
                <c:pt idx="276">
                  <c:v>68</c:v>
                </c:pt>
                <c:pt idx="277">
                  <c:v>74</c:v>
                </c:pt>
                <c:pt idx="278">
                  <c:v>0</c:v>
                </c:pt>
                <c:pt idx="279">
                  <c:v>66</c:v>
                </c:pt>
                <c:pt idx="280">
                  <c:v>0</c:v>
                </c:pt>
                <c:pt idx="281">
                  <c:v>66</c:v>
                </c:pt>
                <c:pt idx="282">
                  <c:v>0</c:v>
                </c:pt>
                <c:pt idx="283">
                  <c:v>62</c:v>
                </c:pt>
                <c:pt idx="284">
                  <c:v>74</c:v>
                </c:pt>
                <c:pt idx="285">
                  <c:v>0</c:v>
                </c:pt>
                <c:pt idx="286">
                  <c:v>66</c:v>
                </c:pt>
                <c:pt idx="287">
                  <c:v>58</c:v>
                </c:pt>
                <c:pt idx="288">
                  <c:v>66</c:v>
                </c:pt>
                <c:pt idx="289">
                  <c:v>68</c:v>
                </c:pt>
                <c:pt idx="290">
                  <c:v>0</c:v>
                </c:pt>
                <c:pt idx="291">
                  <c:v>57</c:v>
                </c:pt>
                <c:pt idx="292">
                  <c:v>21</c:v>
                </c:pt>
                <c:pt idx="293">
                  <c:v>63</c:v>
                </c:pt>
                <c:pt idx="294">
                  <c:v>0</c:v>
                </c:pt>
                <c:pt idx="295">
                  <c:v>75</c:v>
                </c:pt>
                <c:pt idx="296">
                  <c:v>0</c:v>
                </c:pt>
                <c:pt idx="297">
                  <c:v>66</c:v>
                </c:pt>
                <c:pt idx="298">
                  <c:v>50</c:v>
                </c:pt>
                <c:pt idx="299">
                  <c:v>58</c:v>
                </c:pt>
                <c:pt idx="300">
                  <c:v>25</c:v>
                </c:pt>
                <c:pt idx="301">
                  <c:v>80</c:v>
                </c:pt>
                <c:pt idx="302">
                  <c:v>0</c:v>
                </c:pt>
                <c:pt idx="303">
                  <c:v>74</c:v>
                </c:pt>
                <c:pt idx="304">
                  <c:v>68</c:v>
                </c:pt>
                <c:pt idx="305">
                  <c:v>21</c:v>
                </c:pt>
                <c:pt idx="306">
                  <c:v>33</c:v>
                </c:pt>
                <c:pt idx="307">
                  <c:v>0</c:v>
                </c:pt>
                <c:pt idx="308">
                  <c:v>65</c:v>
                </c:pt>
                <c:pt idx="309">
                  <c:v>63</c:v>
                </c:pt>
                <c:pt idx="310">
                  <c:v>21</c:v>
                </c:pt>
                <c:pt idx="311">
                  <c:v>72</c:v>
                </c:pt>
                <c:pt idx="312">
                  <c:v>2</c:v>
                </c:pt>
                <c:pt idx="313">
                  <c:v>41</c:v>
                </c:pt>
                <c:pt idx="314">
                  <c:v>66</c:v>
                </c:pt>
                <c:pt idx="315">
                  <c:v>48</c:v>
                </c:pt>
                <c:pt idx="316">
                  <c:v>0</c:v>
                </c:pt>
                <c:pt idx="317">
                  <c:v>84</c:v>
                </c:pt>
                <c:pt idx="318">
                  <c:v>0</c:v>
                </c:pt>
                <c:pt idx="319">
                  <c:v>65</c:v>
                </c:pt>
                <c:pt idx="320">
                  <c:v>0</c:v>
                </c:pt>
                <c:pt idx="321">
                  <c:v>65</c:v>
                </c:pt>
                <c:pt idx="322">
                  <c:v>58</c:v>
                </c:pt>
                <c:pt idx="323">
                  <c:v>0</c:v>
                </c:pt>
                <c:pt idx="324">
                  <c:v>65</c:v>
                </c:pt>
                <c:pt idx="325">
                  <c:v>59</c:v>
                </c:pt>
                <c:pt idx="326">
                  <c:v>14</c:v>
                </c:pt>
                <c:pt idx="327">
                  <c:v>84</c:v>
                </c:pt>
                <c:pt idx="328">
                  <c:v>0</c:v>
                </c:pt>
                <c:pt idx="329">
                  <c:v>65</c:v>
                </c:pt>
                <c:pt idx="330">
                  <c:v>58</c:v>
                </c:pt>
                <c:pt idx="331">
                  <c:v>0</c:v>
                </c:pt>
                <c:pt idx="332">
                  <c:v>65</c:v>
                </c:pt>
                <c:pt idx="333">
                  <c:v>38</c:v>
                </c:pt>
                <c:pt idx="334">
                  <c:v>22</c:v>
                </c:pt>
                <c:pt idx="335">
                  <c:v>65</c:v>
                </c:pt>
                <c:pt idx="336">
                  <c:v>54</c:v>
                </c:pt>
                <c:pt idx="337">
                  <c:v>0</c:v>
                </c:pt>
                <c:pt idx="338">
                  <c:v>65</c:v>
                </c:pt>
                <c:pt idx="339">
                  <c:v>48</c:v>
                </c:pt>
                <c:pt idx="340">
                  <c:v>21</c:v>
                </c:pt>
                <c:pt idx="341">
                  <c:v>65</c:v>
                </c:pt>
                <c:pt idx="342">
                  <c:v>54</c:v>
                </c:pt>
                <c:pt idx="343">
                  <c:v>22</c:v>
                </c:pt>
                <c:pt idx="344">
                  <c:v>10</c:v>
                </c:pt>
                <c:pt idx="345">
                  <c:v>66</c:v>
                </c:pt>
                <c:pt idx="346">
                  <c:v>0</c:v>
                </c:pt>
                <c:pt idx="347">
                  <c:v>66</c:v>
                </c:pt>
                <c:pt idx="348">
                  <c:v>23</c:v>
                </c:pt>
                <c:pt idx="349">
                  <c:v>66</c:v>
                </c:pt>
                <c:pt idx="350">
                  <c:v>0</c:v>
                </c:pt>
                <c:pt idx="351">
                  <c:v>21</c:v>
                </c:pt>
                <c:pt idx="352">
                  <c:v>59</c:v>
                </c:pt>
                <c:pt idx="353">
                  <c:v>66</c:v>
                </c:pt>
                <c:pt idx="354">
                  <c:v>57</c:v>
                </c:pt>
                <c:pt idx="355">
                  <c:v>21</c:v>
                </c:pt>
                <c:pt idx="356">
                  <c:v>66</c:v>
                </c:pt>
                <c:pt idx="357">
                  <c:v>0</c:v>
                </c:pt>
                <c:pt idx="358">
                  <c:v>21</c:v>
                </c:pt>
                <c:pt idx="359">
                  <c:v>66</c:v>
                </c:pt>
                <c:pt idx="360">
                  <c:v>58</c:v>
                </c:pt>
                <c:pt idx="361">
                  <c:v>0</c:v>
                </c:pt>
                <c:pt idx="362">
                  <c:v>59</c:v>
                </c:pt>
                <c:pt idx="363">
                  <c:v>0</c:v>
                </c:pt>
                <c:pt idx="364">
                  <c:v>66</c:v>
                </c:pt>
                <c:pt idx="365">
                  <c:v>0</c:v>
                </c:pt>
                <c:pt idx="366">
                  <c:v>66</c:v>
                </c:pt>
                <c:pt idx="367">
                  <c:v>50</c:v>
                </c:pt>
                <c:pt idx="368">
                  <c:v>50</c:v>
                </c:pt>
                <c:pt idx="369">
                  <c:v>66</c:v>
                </c:pt>
                <c:pt idx="370">
                  <c:v>46</c:v>
                </c:pt>
                <c:pt idx="371">
                  <c:v>21</c:v>
                </c:pt>
                <c:pt idx="372">
                  <c:v>66</c:v>
                </c:pt>
                <c:pt idx="373">
                  <c:v>59</c:v>
                </c:pt>
                <c:pt idx="374">
                  <c:v>66</c:v>
                </c:pt>
                <c:pt idx="375">
                  <c:v>53</c:v>
                </c:pt>
                <c:pt idx="376">
                  <c:v>0</c:v>
                </c:pt>
                <c:pt idx="377">
                  <c:v>26</c:v>
                </c:pt>
                <c:pt idx="378">
                  <c:v>66</c:v>
                </c:pt>
                <c:pt idx="379">
                  <c:v>11</c:v>
                </c:pt>
                <c:pt idx="380">
                  <c:v>7</c:v>
                </c:pt>
                <c:pt idx="381">
                  <c:v>68</c:v>
                </c:pt>
                <c:pt idx="382">
                  <c:v>66</c:v>
                </c:pt>
                <c:pt idx="383">
                  <c:v>59</c:v>
                </c:pt>
                <c:pt idx="384">
                  <c:v>0</c:v>
                </c:pt>
                <c:pt idx="385">
                  <c:v>66</c:v>
                </c:pt>
                <c:pt idx="386">
                  <c:v>71</c:v>
                </c:pt>
                <c:pt idx="387">
                  <c:v>7</c:v>
                </c:pt>
                <c:pt idx="388">
                  <c:v>86</c:v>
                </c:pt>
                <c:pt idx="389">
                  <c:v>23</c:v>
                </c:pt>
                <c:pt idx="390">
                  <c:v>66</c:v>
                </c:pt>
                <c:pt idx="391">
                  <c:v>81</c:v>
                </c:pt>
                <c:pt idx="392">
                  <c:v>6</c:v>
                </c:pt>
                <c:pt idx="393">
                  <c:v>0</c:v>
                </c:pt>
                <c:pt idx="394">
                  <c:v>22</c:v>
                </c:pt>
                <c:pt idx="395">
                  <c:v>7</c:v>
                </c:pt>
                <c:pt idx="396">
                  <c:v>22</c:v>
                </c:pt>
                <c:pt idx="397">
                  <c:v>66</c:v>
                </c:pt>
                <c:pt idx="398">
                  <c:v>58</c:v>
                </c:pt>
                <c:pt idx="399">
                  <c:v>0</c:v>
                </c:pt>
                <c:pt idx="400">
                  <c:v>21</c:v>
                </c:pt>
                <c:pt idx="401">
                  <c:v>66</c:v>
                </c:pt>
                <c:pt idx="402">
                  <c:v>84</c:v>
                </c:pt>
                <c:pt idx="403">
                  <c:v>3</c:v>
                </c:pt>
                <c:pt idx="404">
                  <c:v>15</c:v>
                </c:pt>
                <c:pt idx="405">
                  <c:v>0</c:v>
                </c:pt>
                <c:pt idx="406">
                  <c:v>66</c:v>
                </c:pt>
                <c:pt idx="407">
                  <c:v>29</c:v>
                </c:pt>
                <c:pt idx="408">
                  <c:v>0</c:v>
                </c:pt>
                <c:pt idx="409">
                  <c:v>68</c:v>
                </c:pt>
                <c:pt idx="410">
                  <c:v>0</c:v>
                </c:pt>
                <c:pt idx="411">
                  <c:v>22</c:v>
                </c:pt>
                <c:pt idx="412">
                  <c:v>66</c:v>
                </c:pt>
                <c:pt idx="413">
                  <c:v>86</c:v>
                </c:pt>
                <c:pt idx="414">
                  <c:v>0</c:v>
                </c:pt>
                <c:pt idx="415">
                  <c:v>66</c:v>
                </c:pt>
                <c:pt idx="416">
                  <c:v>4</c:v>
                </c:pt>
                <c:pt idx="417">
                  <c:v>23</c:v>
                </c:pt>
                <c:pt idx="418">
                  <c:v>67</c:v>
                </c:pt>
                <c:pt idx="419">
                  <c:v>59</c:v>
                </c:pt>
                <c:pt idx="420">
                  <c:v>54</c:v>
                </c:pt>
                <c:pt idx="421">
                  <c:v>57</c:v>
                </c:pt>
                <c:pt idx="422">
                  <c:v>54</c:v>
                </c:pt>
                <c:pt idx="423">
                  <c:v>54</c:v>
                </c:pt>
                <c:pt idx="424">
                  <c:v>54</c:v>
                </c:pt>
                <c:pt idx="425">
                  <c:v>54</c:v>
                </c:pt>
                <c:pt idx="426">
                  <c:v>54</c:v>
                </c:pt>
                <c:pt idx="427">
                  <c:v>54</c:v>
                </c:pt>
                <c:pt idx="428">
                  <c:v>54</c:v>
                </c:pt>
                <c:pt idx="429">
                  <c:v>54</c:v>
                </c:pt>
                <c:pt idx="430">
                  <c:v>54</c:v>
                </c:pt>
                <c:pt idx="431">
                  <c:v>54</c:v>
                </c:pt>
                <c:pt idx="432">
                  <c:v>54</c:v>
                </c:pt>
                <c:pt idx="433">
                  <c:v>54</c:v>
                </c:pt>
                <c:pt idx="434">
                  <c:v>54</c:v>
                </c:pt>
                <c:pt idx="435">
                  <c:v>54</c:v>
                </c:pt>
                <c:pt idx="436">
                  <c:v>54</c:v>
                </c:pt>
                <c:pt idx="437">
                  <c:v>54</c:v>
                </c:pt>
                <c:pt idx="438">
                  <c:v>54</c:v>
                </c:pt>
                <c:pt idx="439">
                  <c:v>54</c:v>
                </c:pt>
                <c:pt idx="440">
                  <c:v>54</c:v>
                </c:pt>
                <c:pt idx="441">
                  <c:v>54</c:v>
                </c:pt>
                <c:pt idx="442">
                  <c:v>54</c:v>
                </c:pt>
                <c:pt idx="443">
                  <c:v>54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54</c:v>
                </c:pt>
                <c:pt idx="449">
                  <c:v>54</c:v>
                </c:pt>
                <c:pt idx="450">
                  <c:v>53</c:v>
                </c:pt>
                <c:pt idx="451">
                  <c:v>53</c:v>
                </c:pt>
                <c:pt idx="452">
                  <c:v>53</c:v>
                </c:pt>
                <c:pt idx="453">
                  <c:v>53</c:v>
                </c:pt>
                <c:pt idx="454">
                  <c:v>53</c:v>
                </c:pt>
                <c:pt idx="455">
                  <c:v>53</c:v>
                </c:pt>
                <c:pt idx="456">
                  <c:v>53</c:v>
                </c:pt>
                <c:pt idx="457">
                  <c:v>53</c:v>
                </c:pt>
                <c:pt idx="458">
                  <c:v>53</c:v>
                </c:pt>
                <c:pt idx="459">
                  <c:v>53</c:v>
                </c:pt>
                <c:pt idx="460">
                  <c:v>53</c:v>
                </c:pt>
                <c:pt idx="461">
                  <c:v>53</c:v>
                </c:pt>
                <c:pt idx="462">
                  <c:v>53</c:v>
                </c:pt>
                <c:pt idx="463">
                  <c:v>53</c:v>
                </c:pt>
                <c:pt idx="464">
                  <c:v>53</c:v>
                </c:pt>
                <c:pt idx="465">
                  <c:v>53</c:v>
                </c:pt>
                <c:pt idx="466">
                  <c:v>53</c:v>
                </c:pt>
                <c:pt idx="467">
                  <c:v>53</c:v>
                </c:pt>
                <c:pt idx="468">
                  <c:v>53</c:v>
                </c:pt>
                <c:pt idx="469">
                  <c:v>53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53</c:v>
                </c:pt>
                <c:pt idx="474">
                  <c:v>53</c:v>
                </c:pt>
                <c:pt idx="475">
                  <c:v>53</c:v>
                </c:pt>
                <c:pt idx="476">
                  <c:v>53</c:v>
                </c:pt>
                <c:pt idx="477">
                  <c:v>53</c:v>
                </c:pt>
                <c:pt idx="478">
                  <c:v>53</c:v>
                </c:pt>
                <c:pt idx="479">
                  <c:v>53</c:v>
                </c:pt>
                <c:pt idx="480">
                  <c:v>53</c:v>
                </c:pt>
                <c:pt idx="481">
                  <c:v>53</c:v>
                </c:pt>
                <c:pt idx="482">
                  <c:v>53</c:v>
                </c:pt>
                <c:pt idx="483">
                  <c:v>53</c:v>
                </c:pt>
                <c:pt idx="484">
                  <c:v>53</c:v>
                </c:pt>
                <c:pt idx="485">
                  <c:v>54</c:v>
                </c:pt>
                <c:pt idx="486">
                  <c:v>54</c:v>
                </c:pt>
                <c:pt idx="487">
                  <c:v>54</c:v>
                </c:pt>
                <c:pt idx="488">
                  <c:v>54</c:v>
                </c:pt>
                <c:pt idx="489">
                  <c:v>54</c:v>
                </c:pt>
                <c:pt idx="490">
                  <c:v>54</c:v>
                </c:pt>
                <c:pt idx="491">
                  <c:v>54</c:v>
                </c:pt>
                <c:pt idx="492">
                  <c:v>54</c:v>
                </c:pt>
                <c:pt idx="493">
                  <c:v>54</c:v>
                </c:pt>
                <c:pt idx="494">
                  <c:v>54</c:v>
                </c:pt>
                <c:pt idx="495">
                  <c:v>54</c:v>
                </c:pt>
                <c:pt idx="496">
                  <c:v>54</c:v>
                </c:pt>
                <c:pt idx="497">
                  <c:v>54</c:v>
                </c:pt>
                <c:pt idx="498">
                  <c:v>54</c:v>
                </c:pt>
                <c:pt idx="499">
                  <c:v>54</c:v>
                </c:pt>
                <c:pt idx="500">
                  <c:v>54</c:v>
                </c:pt>
                <c:pt idx="501">
                  <c:v>54</c:v>
                </c:pt>
                <c:pt idx="502">
                  <c:v>54</c:v>
                </c:pt>
                <c:pt idx="503">
                  <c:v>54</c:v>
                </c:pt>
                <c:pt idx="504">
                  <c:v>54</c:v>
                </c:pt>
                <c:pt idx="505">
                  <c:v>54</c:v>
                </c:pt>
                <c:pt idx="506">
                  <c:v>54</c:v>
                </c:pt>
                <c:pt idx="507">
                  <c:v>54</c:v>
                </c:pt>
                <c:pt idx="508">
                  <c:v>54</c:v>
                </c:pt>
                <c:pt idx="509">
                  <c:v>54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54</c:v>
                </c:pt>
                <c:pt idx="514">
                  <c:v>54</c:v>
                </c:pt>
                <c:pt idx="515">
                  <c:v>54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54</c:v>
                </c:pt>
                <c:pt idx="520">
                  <c:v>54</c:v>
                </c:pt>
                <c:pt idx="521">
                  <c:v>54</c:v>
                </c:pt>
                <c:pt idx="522">
                  <c:v>54</c:v>
                </c:pt>
                <c:pt idx="523">
                  <c:v>54</c:v>
                </c:pt>
                <c:pt idx="524">
                  <c:v>54</c:v>
                </c:pt>
                <c:pt idx="525">
                  <c:v>54</c:v>
                </c:pt>
                <c:pt idx="526">
                  <c:v>54</c:v>
                </c:pt>
                <c:pt idx="527">
                  <c:v>54</c:v>
                </c:pt>
                <c:pt idx="528">
                  <c:v>54</c:v>
                </c:pt>
                <c:pt idx="529">
                  <c:v>54</c:v>
                </c:pt>
                <c:pt idx="530">
                  <c:v>54</c:v>
                </c:pt>
                <c:pt idx="531">
                  <c:v>54</c:v>
                </c:pt>
                <c:pt idx="532">
                  <c:v>54</c:v>
                </c:pt>
                <c:pt idx="533">
                  <c:v>54</c:v>
                </c:pt>
                <c:pt idx="534">
                  <c:v>54</c:v>
                </c:pt>
                <c:pt idx="535">
                  <c:v>54</c:v>
                </c:pt>
                <c:pt idx="536">
                  <c:v>54</c:v>
                </c:pt>
                <c:pt idx="537">
                  <c:v>54</c:v>
                </c:pt>
                <c:pt idx="538">
                  <c:v>54</c:v>
                </c:pt>
                <c:pt idx="539">
                  <c:v>54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54</c:v>
                </c:pt>
                <c:pt idx="549">
                  <c:v>54</c:v>
                </c:pt>
                <c:pt idx="550">
                  <c:v>54</c:v>
                </c:pt>
                <c:pt idx="551">
                  <c:v>54</c:v>
                </c:pt>
                <c:pt idx="552">
                  <c:v>54</c:v>
                </c:pt>
                <c:pt idx="553">
                  <c:v>54</c:v>
                </c:pt>
                <c:pt idx="554">
                  <c:v>54</c:v>
                </c:pt>
                <c:pt idx="555">
                  <c:v>54</c:v>
                </c:pt>
                <c:pt idx="556">
                  <c:v>54</c:v>
                </c:pt>
                <c:pt idx="557">
                  <c:v>54</c:v>
                </c:pt>
                <c:pt idx="558">
                  <c:v>54</c:v>
                </c:pt>
                <c:pt idx="559">
                  <c:v>54</c:v>
                </c:pt>
                <c:pt idx="560">
                  <c:v>54</c:v>
                </c:pt>
                <c:pt idx="561">
                  <c:v>54</c:v>
                </c:pt>
                <c:pt idx="562">
                  <c:v>54</c:v>
                </c:pt>
                <c:pt idx="563">
                  <c:v>54</c:v>
                </c:pt>
                <c:pt idx="564">
                  <c:v>54</c:v>
                </c:pt>
                <c:pt idx="565">
                  <c:v>54</c:v>
                </c:pt>
                <c:pt idx="566">
                  <c:v>54</c:v>
                </c:pt>
                <c:pt idx="567">
                  <c:v>54</c:v>
                </c:pt>
                <c:pt idx="568">
                  <c:v>54</c:v>
                </c:pt>
                <c:pt idx="569">
                  <c:v>54</c:v>
                </c:pt>
                <c:pt idx="570">
                  <c:v>54</c:v>
                </c:pt>
                <c:pt idx="571">
                  <c:v>54</c:v>
                </c:pt>
                <c:pt idx="572">
                  <c:v>54</c:v>
                </c:pt>
                <c:pt idx="573">
                  <c:v>54</c:v>
                </c:pt>
                <c:pt idx="574">
                  <c:v>54</c:v>
                </c:pt>
                <c:pt idx="575">
                  <c:v>54</c:v>
                </c:pt>
                <c:pt idx="576">
                  <c:v>54</c:v>
                </c:pt>
                <c:pt idx="577">
                  <c:v>54</c:v>
                </c:pt>
                <c:pt idx="578">
                  <c:v>54</c:v>
                </c:pt>
                <c:pt idx="579">
                  <c:v>54</c:v>
                </c:pt>
                <c:pt idx="580">
                  <c:v>48</c:v>
                </c:pt>
                <c:pt idx="581">
                  <c:v>48</c:v>
                </c:pt>
                <c:pt idx="582">
                  <c:v>48</c:v>
                </c:pt>
                <c:pt idx="583">
                  <c:v>48</c:v>
                </c:pt>
                <c:pt idx="584">
                  <c:v>48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48</c:v>
                </c:pt>
                <c:pt idx="594">
                  <c:v>48</c:v>
                </c:pt>
                <c:pt idx="595">
                  <c:v>48</c:v>
                </c:pt>
                <c:pt idx="596">
                  <c:v>48</c:v>
                </c:pt>
                <c:pt idx="597">
                  <c:v>48</c:v>
                </c:pt>
                <c:pt idx="598">
                  <c:v>48</c:v>
                </c:pt>
                <c:pt idx="599">
                  <c:v>48</c:v>
                </c:pt>
                <c:pt idx="600">
                  <c:v>48</c:v>
                </c:pt>
                <c:pt idx="601">
                  <c:v>48</c:v>
                </c:pt>
                <c:pt idx="602">
                  <c:v>48</c:v>
                </c:pt>
                <c:pt idx="603">
                  <c:v>48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47</c:v>
                </c:pt>
                <c:pt idx="608">
                  <c:v>47</c:v>
                </c:pt>
                <c:pt idx="609">
                  <c:v>47</c:v>
                </c:pt>
                <c:pt idx="610">
                  <c:v>47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47</c:v>
                </c:pt>
                <c:pt idx="619">
                  <c:v>47</c:v>
                </c:pt>
                <c:pt idx="620">
                  <c:v>47</c:v>
                </c:pt>
                <c:pt idx="621">
                  <c:v>47</c:v>
                </c:pt>
                <c:pt idx="622">
                  <c:v>47</c:v>
                </c:pt>
                <c:pt idx="623">
                  <c:v>47</c:v>
                </c:pt>
                <c:pt idx="624">
                  <c:v>47</c:v>
                </c:pt>
                <c:pt idx="625">
                  <c:v>47</c:v>
                </c:pt>
                <c:pt idx="626">
                  <c:v>47</c:v>
                </c:pt>
                <c:pt idx="627">
                  <c:v>47</c:v>
                </c:pt>
                <c:pt idx="628">
                  <c:v>47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47</c:v>
                </c:pt>
                <c:pt idx="633">
                  <c:v>47</c:v>
                </c:pt>
                <c:pt idx="634">
                  <c:v>47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47</c:v>
                </c:pt>
                <c:pt idx="642">
                  <c:v>47</c:v>
                </c:pt>
                <c:pt idx="643">
                  <c:v>47</c:v>
                </c:pt>
                <c:pt idx="644">
                  <c:v>47</c:v>
                </c:pt>
                <c:pt idx="645">
                  <c:v>48</c:v>
                </c:pt>
                <c:pt idx="646">
                  <c:v>48</c:v>
                </c:pt>
                <c:pt idx="647">
                  <c:v>48</c:v>
                </c:pt>
                <c:pt idx="648">
                  <c:v>48</c:v>
                </c:pt>
                <c:pt idx="649">
                  <c:v>48</c:v>
                </c:pt>
                <c:pt idx="650">
                  <c:v>48</c:v>
                </c:pt>
                <c:pt idx="651">
                  <c:v>48</c:v>
                </c:pt>
                <c:pt idx="652">
                  <c:v>48</c:v>
                </c:pt>
                <c:pt idx="653">
                  <c:v>48</c:v>
                </c:pt>
                <c:pt idx="654">
                  <c:v>48</c:v>
                </c:pt>
                <c:pt idx="655">
                  <c:v>47</c:v>
                </c:pt>
                <c:pt idx="656">
                  <c:v>47</c:v>
                </c:pt>
                <c:pt idx="657">
                  <c:v>47</c:v>
                </c:pt>
                <c:pt idx="658">
                  <c:v>47</c:v>
                </c:pt>
                <c:pt idx="659">
                  <c:v>47</c:v>
                </c:pt>
                <c:pt idx="660">
                  <c:v>47</c:v>
                </c:pt>
                <c:pt idx="661">
                  <c:v>47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47</c:v>
                </c:pt>
                <c:pt idx="666">
                  <c:v>47</c:v>
                </c:pt>
                <c:pt idx="667">
                  <c:v>47</c:v>
                </c:pt>
                <c:pt idx="668">
                  <c:v>47</c:v>
                </c:pt>
                <c:pt idx="669">
                  <c:v>47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47</c:v>
                </c:pt>
                <c:pt idx="675">
                  <c:v>47</c:v>
                </c:pt>
                <c:pt idx="676">
                  <c:v>47</c:v>
                </c:pt>
                <c:pt idx="677">
                  <c:v>47</c:v>
                </c:pt>
                <c:pt idx="678">
                  <c:v>47</c:v>
                </c:pt>
                <c:pt idx="679">
                  <c:v>47</c:v>
                </c:pt>
                <c:pt idx="680">
                  <c:v>47</c:v>
                </c:pt>
                <c:pt idx="681">
                  <c:v>47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47</c:v>
                </c:pt>
                <c:pt idx="687">
                  <c:v>47</c:v>
                </c:pt>
                <c:pt idx="688">
                  <c:v>47</c:v>
                </c:pt>
                <c:pt idx="689">
                  <c:v>47</c:v>
                </c:pt>
                <c:pt idx="690">
                  <c:v>47</c:v>
                </c:pt>
                <c:pt idx="691">
                  <c:v>47</c:v>
                </c:pt>
                <c:pt idx="692">
                  <c:v>54</c:v>
                </c:pt>
                <c:pt idx="693">
                  <c:v>53</c:v>
                </c:pt>
              </c:numCache>
            </c:numRef>
          </c:val>
        </c:ser>
        <c:ser>
          <c:idx val="1"/>
          <c:order val="1"/>
          <c:val>
            <c:numRef>
              <c:f>'Granulation Dynamics -2'!$J$5:$J$698</c:f>
              <c:numCache>
                <c:formatCode>General</c:formatCode>
                <c:ptCount val="694"/>
                <c:pt idx="0">
                  <c:v>26</c:v>
                </c:pt>
                <c:pt idx="1">
                  <c:v>10</c:v>
                </c:pt>
                <c:pt idx="2">
                  <c:v>62</c:v>
                </c:pt>
                <c:pt idx="3">
                  <c:v>48</c:v>
                </c:pt>
                <c:pt idx="4">
                  <c:v>13</c:v>
                </c:pt>
                <c:pt idx="5">
                  <c:v>0</c:v>
                </c:pt>
                <c:pt idx="6">
                  <c:v>49</c:v>
                </c:pt>
                <c:pt idx="7">
                  <c:v>68</c:v>
                </c:pt>
                <c:pt idx="8">
                  <c:v>44</c:v>
                </c:pt>
                <c:pt idx="9">
                  <c:v>4</c:v>
                </c:pt>
                <c:pt idx="10">
                  <c:v>11</c:v>
                </c:pt>
                <c:pt idx="11">
                  <c:v>53</c:v>
                </c:pt>
                <c:pt idx="12">
                  <c:v>57</c:v>
                </c:pt>
                <c:pt idx="13">
                  <c:v>21</c:v>
                </c:pt>
                <c:pt idx="14">
                  <c:v>0</c:v>
                </c:pt>
                <c:pt idx="15">
                  <c:v>56</c:v>
                </c:pt>
                <c:pt idx="16">
                  <c:v>67</c:v>
                </c:pt>
                <c:pt idx="17">
                  <c:v>18</c:v>
                </c:pt>
                <c:pt idx="18">
                  <c:v>0</c:v>
                </c:pt>
                <c:pt idx="19">
                  <c:v>16</c:v>
                </c:pt>
                <c:pt idx="20">
                  <c:v>65</c:v>
                </c:pt>
                <c:pt idx="21">
                  <c:v>53</c:v>
                </c:pt>
                <c:pt idx="22">
                  <c:v>13</c:v>
                </c:pt>
                <c:pt idx="23">
                  <c:v>44</c:v>
                </c:pt>
                <c:pt idx="24">
                  <c:v>66</c:v>
                </c:pt>
                <c:pt idx="25">
                  <c:v>44</c:v>
                </c:pt>
                <c:pt idx="26">
                  <c:v>11</c:v>
                </c:pt>
                <c:pt idx="27">
                  <c:v>7</c:v>
                </c:pt>
                <c:pt idx="28">
                  <c:v>53</c:v>
                </c:pt>
                <c:pt idx="29">
                  <c:v>58</c:v>
                </c:pt>
                <c:pt idx="30">
                  <c:v>25</c:v>
                </c:pt>
                <c:pt idx="31">
                  <c:v>12</c:v>
                </c:pt>
                <c:pt idx="32">
                  <c:v>11</c:v>
                </c:pt>
                <c:pt idx="33">
                  <c:v>50</c:v>
                </c:pt>
                <c:pt idx="34">
                  <c:v>67</c:v>
                </c:pt>
                <c:pt idx="35">
                  <c:v>18</c:v>
                </c:pt>
                <c:pt idx="36">
                  <c:v>0</c:v>
                </c:pt>
                <c:pt idx="37">
                  <c:v>49</c:v>
                </c:pt>
                <c:pt idx="38">
                  <c:v>0</c:v>
                </c:pt>
                <c:pt idx="39">
                  <c:v>63</c:v>
                </c:pt>
                <c:pt idx="40">
                  <c:v>26</c:v>
                </c:pt>
                <c:pt idx="41">
                  <c:v>11</c:v>
                </c:pt>
                <c:pt idx="42">
                  <c:v>55</c:v>
                </c:pt>
                <c:pt idx="43">
                  <c:v>45</c:v>
                </c:pt>
                <c:pt idx="44">
                  <c:v>13</c:v>
                </c:pt>
                <c:pt idx="45">
                  <c:v>50</c:v>
                </c:pt>
                <c:pt idx="46">
                  <c:v>59</c:v>
                </c:pt>
                <c:pt idx="47">
                  <c:v>10</c:v>
                </c:pt>
                <c:pt idx="48">
                  <c:v>29</c:v>
                </c:pt>
                <c:pt idx="49">
                  <c:v>56</c:v>
                </c:pt>
                <c:pt idx="50">
                  <c:v>45</c:v>
                </c:pt>
                <c:pt idx="51">
                  <c:v>10</c:v>
                </c:pt>
                <c:pt idx="52">
                  <c:v>44</c:v>
                </c:pt>
                <c:pt idx="53">
                  <c:v>61</c:v>
                </c:pt>
                <c:pt idx="54">
                  <c:v>9</c:v>
                </c:pt>
                <c:pt idx="55">
                  <c:v>16</c:v>
                </c:pt>
                <c:pt idx="56">
                  <c:v>67</c:v>
                </c:pt>
                <c:pt idx="57">
                  <c:v>45</c:v>
                </c:pt>
                <c:pt idx="58">
                  <c:v>0</c:v>
                </c:pt>
                <c:pt idx="59">
                  <c:v>58</c:v>
                </c:pt>
                <c:pt idx="60">
                  <c:v>52</c:v>
                </c:pt>
                <c:pt idx="61">
                  <c:v>0</c:v>
                </c:pt>
                <c:pt idx="62">
                  <c:v>39</c:v>
                </c:pt>
                <c:pt idx="63">
                  <c:v>0</c:v>
                </c:pt>
                <c:pt idx="64">
                  <c:v>31</c:v>
                </c:pt>
                <c:pt idx="65">
                  <c:v>65</c:v>
                </c:pt>
                <c:pt idx="66">
                  <c:v>19</c:v>
                </c:pt>
                <c:pt idx="67">
                  <c:v>0</c:v>
                </c:pt>
                <c:pt idx="68">
                  <c:v>55</c:v>
                </c:pt>
                <c:pt idx="69">
                  <c:v>52</c:v>
                </c:pt>
                <c:pt idx="70">
                  <c:v>13</c:v>
                </c:pt>
                <c:pt idx="71">
                  <c:v>50</c:v>
                </c:pt>
                <c:pt idx="72">
                  <c:v>48</c:v>
                </c:pt>
                <c:pt idx="73">
                  <c:v>9</c:v>
                </c:pt>
                <c:pt idx="74">
                  <c:v>0</c:v>
                </c:pt>
                <c:pt idx="75">
                  <c:v>51</c:v>
                </c:pt>
                <c:pt idx="76">
                  <c:v>46</c:v>
                </c:pt>
                <c:pt idx="77">
                  <c:v>10</c:v>
                </c:pt>
                <c:pt idx="78">
                  <c:v>35</c:v>
                </c:pt>
                <c:pt idx="79">
                  <c:v>66</c:v>
                </c:pt>
                <c:pt idx="80">
                  <c:v>19</c:v>
                </c:pt>
                <c:pt idx="81">
                  <c:v>8</c:v>
                </c:pt>
                <c:pt idx="82">
                  <c:v>68</c:v>
                </c:pt>
                <c:pt idx="83">
                  <c:v>39</c:v>
                </c:pt>
                <c:pt idx="84">
                  <c:v>0</c:v>
                </c:pt>
                <c:pt idx="85">
                  <c:v>68</c:v>
                </c:pt>
                <c:pt idx="86">
                  <c:v>11</c:v>
                </c:pt>
                <c:pt idx="87">
                  <c:v>24</c:v>
                </c:pt>
                <c:pt idx="88">
                  <c:v>58</c:v>
                </c:pt>
                <c:pt idx="89">
                  <c:v>13</c:v>
                </c:pt>
                <c:pt idx="90">
                  <c:v>28</c:v>
                </c:pt>
                <c:pt idx="91">
                  <c:v>57</c:v>
                </c:pt>
                <c:pt idx="92">
                  <c:v>0</c:v>
                </c:pt>
                <c:pt idx="93">
                  <c:v>53</c:v>
                </c:pt>
                <c:pt idx="94">
                  <c:v>44</c:v>
                </c:pt>
                <c:pt idx="95">
                  <c:v>47</c:v>
                </c:pt>
                <c:pt idx="96">
                  <c:v>0</c:v>
                </c:pt>
                <c:pt idx="97">
                  <c:v>66</c:v>
                </c:pt>
                <c:pt idx="98">
                  <c:v>45</c:v>
                </c:pt>
                <c:pt idx="99">
                  <c:v>0</c:v>
                </c:pt>
                <c:pt idx="100">
                  <c:v>60</c:v>
                </c:pt>
                <c:pt idx="101">
                  <c:v>68</c:v>
                </c:pt>
                <c:pt idx="102">
                  <c:v>13</c:v>
                </c:pt>
                <c:pt idx="103">
                  <c:v>57</c:v>
                </c:pt>
                <c:pt idx="104">
                  <c:v>9</c:v>
                </c:pt>
                <c:pt idx="105">
                  <c:v>52</c:v>
                </c:pt>
                <c:pt idx="106">
                  <c:v>27</c:v>
                </c:pt>
                <c:pt idx="107">
                  <c:v>38</c:v>
                </c:pt>
                <c:pt idx="108">
                  <c:v>46</c:v>
                </c:pt>
                <c:pt idx="109">
                  <c:v>11</c:v>
                </c:pt>
                <c:pt idx="110">
                  <c:v>50</c:v>
                </c:pt>
                <c:pt idx="111">
                  <c:v>0</c:v>
                </c:pt>
                <c:pt idx="112">
                  <c:v>57</c:v>
                </c:pt>
                <c:pt idx="113">
                  <c:v>0</c:v>
                </c:pt>
                <c:pt idx="114">
                  <c:v>68</c:v>
                </c:pt>
                <c:pt idx="115">
                  <c:v>13</c:v>
                </c:pt>
                <c:pt idx="116">
                  <c:v>58</c:v>
                </c:pt>
                <c:pt idx="117">
                  <c:v>9</c:v>
                </c:pt>
                <c:pt idx="118">
                  <c:v>52</c:v>
                </c:pt>
                <c:pt idx="119">
                  <c:v>19</c:v>
                </c:pt>
                <c:pt idx="120">
                  <c:v>44</c:v>
                </c:pt>
                <c:pt idx="121">
                  <c:v>59</c:v>
                </c:pt>
                <c:pt idx="122">
                  <c:v>0</c:v>
                </c:pt>
                <c:pt idx="123">
                  <c:v>47</c:v>
                </c:pt>
                <c:pt idx="124">
                  <c:v>10</c:v>
                </c:pt>
                <c:pt idx="125">
                  <c:v>61</c:v>
                </c:pt>
                <c:pt idx="126">
                  <c:v>43</c:v>
                </c:pt>
                <c:pt idx="127">
                  <c:v>23</c:v>
                </c:pt>
                <c:pt idx="128">
                  <c:v>46</c:v>
                </c:pt>
                <c:pt idx="129">
                  <c:v>7</c:v>
                </c:pt>
                <c:pt idx="130">
                  <c:v>63</c:v>
                </c:pt>
                <c:pt idx="131">
                  <c:v>11</c:v>
                </c:pt>
                <c:pt idx="132">
                  <c:v>26</c:v>
                </c:pt>
                <c:pt idx="133">
                  <c:v>68</c:v>
                </c:pt>
                <c:pt idx="134">
                  <c:v>6</c:v>
                </c:pt>
                <c:pt idx="135">
                  <c:v>63</c:v>
                </c:pt>
                <c:pt idx="136">
                  <c:v>0</c:v>
                </c:pt>
                <c:pt idx="137">
                  <c:v>67</c:v>
                </c:pt>
                <c:pt idx="138">
                  <c:v>2</c:v>
                </c:pt>
                <c:pt idx="139">
                  <c:v>53</c:v>
                </c:pt>
                <c:pt idx="140">
                  <c:v>13</c:v>
                </c:pt>
                <c:pt idx="141">
                  <c:v>55</c:v>
                </c:pt>
                <c:pt idx="142">
                  <c:v>46</c:v>
                </c:pt>
                <c:pt idx="143">
                  <c:v>11</c:v>
                </c:pt>
                <c:pt idx="144">
                  <c:v>50</c:v>
                </c:pt>
                <c:pt idx="145">
                  <c:v>61</c:v>
                </c:pt>
                <c:pt idx="146">
                  <c:v>10</c:v>
                </c:pt>
                <c:pt idx="147">
                  <c:v>53</c:v>
                </c:pt>
                <c:pt idx="148">
                  <c:v>16</c:v>
                </c:pt>
                <c:pt idx="149">
                  <c:v>47</c:v>
                </c:pt>
                <c:pt idx="150">
                  <c:v>41</c:v>
                </c:pt>
                <c:pt idx="151">
                  <c:v>26</c:v>
                </c:pt>
                <c:pt idx="152">
                  <c:v>68</c:v>
                </c:pt>
                <c:pt idx="153">
                  <c:v>12</c:v>
                </c:pt>
                <c:pt idx="154">
                  <c:v>65</c:v>
                </c:pt>
                <c:pt idx="155">
                  <c:v>34</c:v>
                </c:pt>
                <c:pt idx="156">
                  <c:v>44</c:v>
                </c:pt>
                <c:pt idx="157">
                  <c:v>34</c:v>
                </c:pt>
                <c:pt idx="158">
                  <c:v>0</c:v>
                </c:pt>
                <c:pt idx="159">
                  <c:v>56</c:v>
                </c:pt>
                <c:pt idx="160">
                  <c:v>12</c:v>
                </c:pt>
                <c:pt idx="161">
                  <c:v>60</c:v>
                </c:pt>
                <c:pt idx="162">
                  <c:v>12</c:v>
                </c:pt>
                <c:pt idx="163">
                  <c:v>62</c:v>
                </c:pt>
                <c:pt idx="164">
                  <c:v>30</c:v>
                </c:pt>
                <c:pt idx="165">
                  <c:v>49</c:v>
                </c:pt>
                <c:pt idx="166">
                  <c:v>15</c:v>
                </c:pt>
                <c:pt idx="167">
                  <c:v>53</c:v>
                </c:pt>
                <c:pt idx="168">
                  <c:v>9</c:v>
                </c:pt>
                <c:pt idx="169">
                  <c:v>56</c:v>
                </c:pt>
                <c:pt idx="170">
                  <c:v>42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0</c:v>
                </c:pt>
                <c:pt idx="175">
                  <c:v>52</c:v>
                </c:pt>
                <c:pt idx="176">
                  <c:v>7</c:v>
                </c:pt>
                <c:pt idx="177">
                  <c:v>68</c:v>
                </c:pt>
                <c:pt idx="178">
                  <c:v>7</c:v>
                </c:pt>
                <c:pt idx="179">
                  <c:v>67</c:v>
                </c:pt>
                <c:pt idx="180">
                  <c:v>0</c:v>
                </c:pt>
                <c:pt idx="181">
                  <c:v>49</c:v>
                </c:pt>
                <c:pt idx="182">
                  <c:v>19</c:v>
                </c:pt>
                <c:pt idx="183">
                  <c:v>61</c:v>
                </c:pt>
                <c:pt idx="184">
                  <c:v>0</c:v>
                </c:pt>
                <c:pt idx="185">
                  <c:v>69</c:v>
                </c:pt>
                <c:pt idx="186">
                  <c:v>38</c:v>
                </c:pt>
                <c:pt idx="187">
                  <c:v>12</c:v>
                </c:pt>
                <c:pt idx="188">
                  <c:v>58</c:v>
                </c:pt>
                <c:pt idx="189">
                  <c:v>3</c:v>
                </c:pt>
                <c:pt idx="190">
                  <c:v>54</c:v>
                </c:pt>
                <c:pt idx="191">
                  <c:v>13</c:v>
                </c:pt>
                <c:pt idx="192">
                  <c:v>68</c:v>
                </c:pt>
                <c:pt idx="193">
                  <c:v>11</c:v>
                </c:pt>
                <c:pt idx="194">
                  <c:v>68</c:v>
                </c:pt>
                <c:pt idx="195">
                  <c:v>9</c:v>
                </c:pt>
                <c:pt idx="196">
                  <c:v>62</c:v>
                </c:pt>
                <c:pt idx="197">
                  <c:v>0</c:v>
                </c:pt>
                <c:pt idx="198">
                  <c:v>57</c:v>
                </c:pt>
                <c:pt idx="199">
                  <c:v>6</c:v>
                </c:pt>
                <c:pt idx="200">
                  <c:v>62</c:v>
                </c:pt>
                <c:pt idx="201">
                  <c:v>6</c:v>
                </c:pt>
                <c:pt idx="202">
                  <c:v>43</c:v>
                </c:pt>
                <c:pt idx="203">
                  <c:v>52</c:v>
                </c:pt>
                <c:pt idx="204">
                  <c:v>13</c:v>
                </c:pt>
                <c:pt idx="205">
                  <c:v>66</c:v>
                </c:pt>
                <c:pt idx="206">
                  <c:v>6</c:v>
                </c:pt>
                <c:pt idx="207">
                  <c:v>43</c:v>
                </c:pt>
                <c:pt idx="208">
                  <c:v>1</c:v>
                </c:pt>
                <c:pt idx="209">
                  <c:v>9</c:v>
                </c:pt>
                <c:pt idx="210">
                  <c:v>56</c:v>
                </c:pt>
                <c:pt idx="211">
                  <c:v>13</c:v>
                </c:pt>
                <c:pt idx="212">
                  <c:v>0</c:v>
                </c:pt>
                <c:pt idx="213">
                  <c:v>11</c:v>
                </c:pt>
                <c:pt idx="214">
                  <c:v>68</c:v>
                </c:pt>
                <c:pt idx="215">
                  <c:v>53</c:v>
                </c:pt>
                <c:pt idx="216">
                  <c:v>35</c:v>
                </c:pt>
                <c:pt idx="217">
                  <c:v>52</c:v>
                </c:pt>
                <c:pt idx="218">
                  <c:v>43</c:v>
                </c:pt>
                <c:pt idx="219">
                  <c:v>12</c:v>
                </c:pt>
                <c:pt idx="220">
                  <c:v>63</c:v>
                </c:pt>
                <c:pt idx="221">
                  <c:v>59</c:v>
                </c:pt>
                <c:pt idx="222">
                  <c:v>48</c:v>
                </c:pt>
                <c:pt idx="223">
                  <c:v>11</c:v>
                </c:pt>
                <c:pt idx="224">
                  <c:v>52</c:v>
                </c:pt>
                <c:pt idx="225">
                  <c:v>69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51</c:v>
                </c:pt>
                <c:pt idx="230">
                  <c:v>0</c:v>
                </c:pt>
                <c:pt idx="231">
                  <c:v>8</c:v>
                </c:pt>
                <c:pt idx="232">
                  <c:v>9</c:v>
                </c:pt>
                <c:pt idx="233">
                  <c:v>35</c:v>
                </c:pt>
                <c:pt idx="234">
                  <c:v>57</c:v>
                </c:pt>
                <c:pt idx="235">
                  <c:v>56</c:v>
                </c:pt>
                <c:pt idx="236">
                  <c:v>77</c:v>
                </c:pt>
                <c:pt idx="237">
                  <c:v>8</c:v>
                </c:pt>
                <c:pt idx="238">
                  <c:v>58</c:v>
                </c:pt>
                <c:pt idx="239">
                  <c:v>16</c:v>
                </c:pt>
                <c:pt idx="240">
                  <c:v>75</c:v>
                </c:pt>
                <c:pt idx="241">
                  <c:v>57</c:v>
                </c:pt>
                <c:pt idx="242">
                  <c:v>17</c:v>
                </c:pt>
                <c:pt idx="243">
                  <c:v>58</c:v>
                </c:pt>
                <c:pt idx="244">
                  <c:v>0</c:v>
                </c:pt>
                <c:pt idx="245">
                  <c:v>16</c:v>
                </c:pt>
                <c:pt idx="246">
                  <c:v>57</c:v>
                </c:pt>
                <c:pt idx="247">
                  <c:v>21</c:v>
                </c:pt>
                <c:pt idx="248">
                  <c:v>57</c:v>
                </c:pt>
                <c:pt idx="249">
                  <c:v>0</c:v>
                </c:pt>
                <c:pt idx="250">
                  <c:v>57</c:v>
                </c:pt>
                <c:pt idx="251">
                  <c:v>57</c:v>
                </c:pt>
                <c:pt idx="252">
                  <c:v>0</c:v>
                </c:pt>
                <c:pt idx="253">
                  <c:v>57</c:v>
                </c:pt>
                <c:pt idx="254">
                  <c:v>58</c:v>
                </c:pt>
                <c:pt idx="255">
                  <c:v>0</c:v>
                </c:pt>
                <c:pt idx="256">
                  <c:v>79</c:v>
                </c:pt>
                <c:pt idx="257">
                  <c:v>0</c:v>
                </c:pt>
                <c:pt idx="258">
                  <c:v>57</c:v>
                </c:pt>
                <c:pt idx="259">
                  <c:v>0</c:v>
                </c:pt>
                <c:pt idx="260">
                  <c:v>57</c:v>
                </c:pt>
                <c:pt idx="261">
                  <c:v>24</c:v>
                </c:pt>
                <c:pt idx="262">
                  <c:v>78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51</c:v>
                </c:pt>
                <c:pt idx="267">
                  <c:v>46</c:v>
                </c:pt>
                <c:pt idx="268">
                  <c:v>10</c:v>
                </c:pt>
                <c:pt idx="269">
                  <c:v>17</c:v>
                </c:pt>
                <c:pt idx="270">
                  <c:v>65</c:v>
                </c:pt>
                <c:pt idx="271">
                  <c:v>0</c:v>
                </c:pt>
                <c:pt idx="272">
                  <c:v>78</c:v>
                </c:pt>
                <c:pt idx="273">
                  <c:v>0</c:v>
                </c:pt>
                <c:pt idx="274">
                  <c:v>58</c:v>
                </c:pt>
                <c:pt idx="275">
                  <c:v>0</c:v>
                </c:pt>
                <c:pt idx="276">
                  <c:v>55</c:v>
                </c:pt>
                <c:pt idx="277">
                  <c:v>0</c:v>
                </c:pt>
                <c:pt idx="278">
                  <c:v>55</c:v>
                </c:pt>
                <c:pt idx="279">
                  <c:v>16</c:v>
                </c:pt>
                <c:pt idx="280">
                  <c:v>56</c:v>
                </c:pt>
                <c:pt idx="281">
                  <c:v>0</c:v>
                </c:pt>
                <c:pt idx="282">
                  <c:v>55</c:v>
                </c:pt>
                <c:pt idx="283">
                  <c:v>47</c:v>
                </c:pt>
                <c:pt idx="284">
                  <c:v>48</c:v>
                </c:pt>
                <c:pt idx="285">
                  <c:v>16</c:v>
                </c:pt>
                <c:pt idx="286">
                  <c:v>0</c:v>
                </c:pt>
                <c:pt idx="287">
                  <c:v>47</c:v>
                </c:pt>
                <c:pt idx="288">
                  <c:v>0</c:v>
                </c:pt>
                <c:pt idx="289">
                  <c:v>14</c:v>
                </c:pt>
                <c:pt idx="290">
                  <c:v>0</c:v>
                </c:pt>
                <c:pt idx="291">
                  <c:v>78</c:v>
                </c:pt>
                <c:pt idx="292">
                  <c:v>56</c:v>
                </c:pt>
                <c:pt idx="293">
                  <c:v>0</c:v>
                </c:pt>
                <c:pt idx="294">
                  <c:v>78</c:v>
                </c:pt>
                <c:pt idx="295">
                  <c:v>56</c:v>
                </c:pt>
                <c:pt idx="296">
                  <c:v>75</c:v>
                </c:pt>
                <c:pt idx="297">
                  <c:v>0</c:v>
                </c:pt>
                <c:pt idx="298">
                  <c:v>58</c:v>
                </c:pt>
                <c:pt idx="299">
                  <c:v>0</c:v>
                </c:pt>
                <c:pt idx="300">
                  <c:v>56</c:v>
                </c:pt>
                <c:pt idx="301">
                  <c:v>15</c:v>
                </c:pt>
                <c:pt idx="302">
                  <c:v>0</c:v>
                </c:pt>
                <c:pt idx="303">
                  <c:v>59</c:v>
                </c:pt>
                <c:pt idx="304">
                  <c:v>0</c:v>
                </c:pt>
                <c:pt idx="305">
                  <c:v>67</c:v>
                </c:pt>
                <c:pt idx="306">
                  <c:v>1</c:v>
                </c:pt>
                <c:pt idx="307">
                  <c:v>56</c:v>
                </c:pt>
                <c:pt idx="308">
                  <c:v>0</c:v>
                </c:pt>
                <c:pt idx="309">
                  <c:v>8</c:v>
                </c:pt>
                <c:pt idx="310">
                  <c:v>78</c:v>
                </c:pt>
                <c:pt idx="311">
                  <c:v>0</c:v>
                </c:pt>
                <c:pt idx="312">
                  <c:v>56</c:v>
                </c:pt>
                <c:pt idx="313">
                  <c:v>45</c:v>
                </c:pt>
                <c:pt idx="314">
                  <c:v>56</c:v>
                </c:pt>
                <c:pt idx="315">
                  <c:v>70</c:v>
                </c:pt>
                <c:pt idx="316">
                  <c:v>16</c:v>
                </c:pt>
                <c:pt idx="317">
                  <c:v>61</c:v>
                </c:pt>
                <c:pt idx="318">
                  <c:v>0</c:v>
                </c:pt>
                <c:pt idx="319">
                  <c:v>56</c:v>
                </c:pt>
                <c:pt idx="320">
                  <c:v>3</c:v>
                </c:pt>
                <c:pt idx="321">
                  <c:v>40</c:v>
                </c:pt>
                <c:pt idx="322">
                  <c:v>57</c:v>
                </c:pt>
                <c:pt idx="323">
                  <c:v>56</c:v>
                </c:pt>
                <c:pt idx="324">
                  <c:v>55</c:v>
                </c:pt>
                <c:pt idx="325">
                  <c:v>17</c:v>
                </c:pt>
                <c:pt idx="326">
                  <c:v>78</c:v>
                </c:pt>
                <c:pt idx="327">
                  <c:v>0</c:v>
                </c:pt>
                <c:pt idx="328">
                  <c:v>57</c:v>
                </c:pt>
                <c:pt idx="329">
                  <c:v>16</c:v>
                </c:pt>
                <c:pt idx="330">
                  <c:v>66</c:v>
                </c:pt>
                <c:pt idx="331">
                  <c:v>0</c:v>
                </c:pt>
                <c:pt idx="332">
                  <c:v>64</c:v>
                </c:pt>
                <c:pt idx="333">
                  <c:v>7</c:v>
                </c:pt>
                <c:pt idx="334">
                  <c:v>57</c:v>
                </c:pt>
                <c:pt idx="335">
                  <c:v>0</c:v>
                </c:pt>
                <c:pt idx="336">
                  <c:v>1</c:v>
                </c:pt>
                <c:pt idx="337">
                  <c:v>76</c:v>
                </c:pt>
                <c:pt idx="338">
                  <c:v>0</c:v>
                </c:pt>
                <c:pt idx="339">
                  <c:v>57</c:v>
                </c:pt>
                <c:pt idx="340">
                  <c:v>0</c:v>
                </c:pt>
                <c:pt idx="341">
                  <c:v>18</c:v>
                </c:pt>
                <c:pt idx="342">
                  <c:v>77</c:v>
                </c:pt>
                <c:pt idx="343">
                  <c:v>72</c:v>
                </c:pt>
                <c:pt idx="344">
                  <c:v>0</c:v>
                </c:pt>
                <c:pt idx="345">
                  <c:v>60</c:v>
                </c:pt>
                <c:pt idx="346">
                  <c:v>6</c:v>
                </c:pt>
                <c:pt idx="347">
                  <c:v>18</c:v>
                </c:pt>
                <c:pt idx="348">
                  <c:v>61</c:v>
                </c:pt>
                <c:pt idx="349">
                  <c:v>0</c:v>
                </c:pt>
                <c:pt idx="350">
                  <c:v>66</c:v>
                </c:pt>
                <c:pt idx="351">
                  <c:v>0</c:v>
                </c:pt>
                <c:pt idx="352">
                  <c:v>36</c:v>
                </c:pt>
                <c:pt idx="353">
                  <c:v>57</c:v>
                </c:pt>
                <c:pt idx="354">
                  <c:v>0</c:v>
                </c:pt>
                <c:pt idx="355">
                  <c:v>57</c:v>
                </c:pt>
                <c:pt idx="356">
                  <c:v>0</c:v>
                </c:pt>
                <c:pt idx="357">
                  <c:v>59</c:v>
                </c:pt>
                <c:pt idx="358">
                  <c:v>79</c:v>
                </c:pt>
                <c:pt idx="359">
                  <c:v>0</c:v>
                </c:pt>
                <c:pt idx="360">
                  <c:v>57</c:v>
                </c:pt>
                <c:pt idx="361">
                  <c:v>0</c:v>
                </c:pt>
                <c:pt idx="362">
                  <c:v>57</c:v>
                </c:pt>
                <c:pt idx="363">
                  <c:v>66</c:v>
                </c:pt>
                <c:pt idx="364">
                  <c:v>0</c:v>
                </c:pt>
                <c:pt idx="365">
                  <c:v>66</c:v>
                </c:pt>
                <c:pt idx="366">
                  <c:v>0</c:v>
                </c:pt>
                <c:pt idx="367">
                  <c:v>48</c:v>
                </c:pt>
                <c:pt idx="368">
                  <c:v>56</c:v>
                </c:pt>
                <c:pt idx="369">
                  <c:v>10</c:v>
                </c:pt>
                <c:pt idx="370">
                  <c:v>76</c:v>
                </c:pt>
                <c:pt idx="371">
                  <c:v>0</c:v>
                </c:pt>
                <c:pt idx="372">
                  <c:v>61</c:v>
                </c:pt>
                <c:pt idx="373">
                  <c:v>0</c:v>
                </c:pt>
                <c:pt idx="374">
                  <c:v>29</c:v>
                </c:pt>
                <c:pt idx="375">
                  <c:v>57</c:v>
                </c:pt>
                <c:pt idx="376">
                  <c:v>0</c:v>
                </c:pt>
                <c:pt idx="377">
                  <c:v>57</c:v>
                </c:pt>
                <c:pt idx="378">
                  <c:v>0</c:v>
                </c:pt>
                <c:pt idx="379">
                  <c:v>18</c:v>
                </c:pt>
                <c:pt idx="380">
                  <c:v>76</c:v>
                </c:pt>
                <c:pt idx="381">
                  <c:v>0</c:v>
                </c:pt>
                <c:pt idx="382">
                  <c:v>60</c:v>
                </c:pt>
                <c:pt idx="383">
                  <c:v>0</c:v>
                </c:pt>
                <c:pt idx="384">
                  <c:v>20</c:v>
                </c:pt>
                <c:pt idx="385">
                  <c:v>59</c:v>
                </c:pt>
                <c:pt idx="386">
                  <c:v>0</c:v>
                </c:pt>
                <c:pt idx="387">
                  <c:v>57</c:v>
                </c:pt>
                <c:pt idx="388">
                  <c:v>0</c:v>
                </c:pt>
                <c:pt idx="389">
                  <c:v>1</c:v>
                </c:pt>
                <c:pt idx="390">
                  <c:v>57</c:v>
                </c:pt>
                <c:pt idx="391">
                  <c:v>0</c:v>
                </c:pt>
                <c:pt idx="392">
                  <c:v>77</c:v>
                </c:pt>
                <c:pt idx="393">
                  <c:v>0</c:v>
                </c:pt>
                <c:pt idx="394">
                  <c:v>57</c:v>
                </c:pt>
                <c:pt idx="395">
                  <c:v>69</c:v>
                </c:pt>
                <c:pt idx="396">
                  <c:v>0</c:v>
                </c:pt>
                <c:pt idx="397">
                  <c:v>63</c:v>
                </c:pt>
                <c:pt idx="398">
                  <c:v>33</c:v>
                </c:pt>
                <c:pt idx="399">
                  <c:v>57</c:v>
                </c:pt>
                <c:pt idx="400">
                  <c:v>10</c:v>
                </c:pt>
                <c:pt idx="401">
                  <c:v>57</c:v>
                </c:pt>
                <c:pt idx="402">
                  <c:v>0</c:v>
                </c:pt>
                <c:pt idx="403">
                  <c:v>58</c:v>
                </c:pt>
                <c:pt idx="404">
                  <c:v>27</c:v>
                </c:pt>
                <c:pt idx="405">
                  <c:v>18</c:v>
                </c:pt>
                <c:pt idx="406">
                  <c:v>68</c:v>
                </c:pt>
                <c:pt idx="407">
                  <c:v>0</c:v>
                </c:pt>
                <c:pt idx="408">
                  <c:v>57</c:v>
                </c:pt>
                <c:pt idx="409">
                  <c:v>13</c:v>
                </c:pt>
                <c:pt idx="410">
                  <c:v>16</c:v>
                </c:pt>
                <c:pt idx="411">
                  <c:v>57</c:v>
                </c:pt>
                <c:pt idx="412">
                  <c:v>32</c:v>
                </c:pt>
                <c:pt idx="413">
                  <c:v>72</c:v>
                </c:pt>
                <c:pt idx="414">
                  <c:v>70</c:v>
                </c:pt>
                <c:pt idx="415">
                  <c:v>10</c:v>
                </c:pt>
                <c:pt idx="416">
                  <c:v>76</c:v>
                </c:pt>
                <c:pt idx="417">
                  <c:v>6</c:v>
                </c:pt>
                <c:pt idx="418">
                  <c:v>18</c:v>
                </c:pt>
                <c:pt idx="419">
                  <c:v>44</c:v>
                </c:pt>
                <c:pt idx="420">
                  <c:v>0</c:v>
                </c:pt>
                <c:pt idx="421">
                  <c:v>42</c:v>
                </c:pt>
                <c:pt idx="422">
                  <c:v>57</c:v>
                </c:pt>
                <c:pt idx="423">
                  <c:v>7</c:v>
                </c:pt>
                <c:pt idx="424">
                  <c:v>18</c:v>
                </c:pt>
                <c:pt idx="425">
                  <c:v>57</c:v>
                </c:pt>
                <c:pt idx="426">
                  <c:v>43</c:v>
                </c:pt>
                <c:pt idx="427">
                  <c:v>0</c:v>
                </c:pt>
                <c:pt idx="428">
                  <c:v>57</c:v>
                </c:pt>
                <c:pt idx="429">
                  <c:v>0</c:v>
                </c:pt>
                <c:pt idx="430">
                  <c:v>54</c:v>
                </c:pt>
                <c:pt idx="431">
                  <c:v>72</c:v>
                </c:pt>
                <c:pt idx="432">
                  <c:v>0</c:v>
                </c:pt>
                <c:pt idx="433">
                  <c:v>75</c:v>
                </c:pt>
                <c:pt idx="434">
                  <c:v>18</c:v>
                </c:pt>
                <c:pt idx="435">
                  <c:v>45</c:v>
                </c:pt>
                <c:pt idx="436">
                  <c:v>53</c:v>
                </c:pt>
                <c:pt idx="437">
                  <c:v>17</c:v>
                </c:pt>
                <c:pt idx="438">
                  <c:v>72</c:v>
                </c:pt>
                <c:pt idx="439">
                  <c:v>0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45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45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46</c:v>
                </c:pt>
                <c:pt idx="487">
                  <c:v>46</c:v>
                </c:pt>
                <c:pt idx="488">
                  <c:v>46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46</c:v>
                </c:pt>
                <c:pt idx="503">
                  <c:v>46</c:v>
                </c:pt>
                <c:pt idx="504">
                  <c:v>46</c:v>
                </c:pt>
                <c:pt idx="505">
                  <c:v>46</c:v>
                </c:pt>
                <c:pt idx="506">
                  <c:v>46</c:v>
                </c:pt>
                <c:pt idx="507">
                  <c:v>46</c:v>
                </c:pt>
                <c:pt idx="508">
                  <c:v>46</c:v>
                </c:pt>
                <c:pt idx="509">
                  <c:v>46</c:v>
                </c:pt>
                <c:pt idx="510">
                  <c:v>46</c:v>
                </c:pt>
                <c:pt idx="511">
                  <c:v>46</c:v>
                </c:pt>
                <c:pt idx="512">
                  <c:v>46</c:v>
                </c:pt>
                <c:pt idx="513">
                  <c:v>46</c:v>
                </c:pt>
                <c:pt idx="514">
                  <c:v>46</c:v>
                </c:pt>
                <c:pt idx="515">
                  <c:v>46</c:v>
                </c:pt>
                <c:pt idx="516">
                  <c:v>46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46</c:v>
                </c:pt>
                <c:pt idx="521">
                  <c:v>46</c:v>
                </c:pt>
                <c:pt idx="522">
                  <c:v>46</c:v>
                </c:pt>
                <c:pt idx="523">
                  <c:v>46</c:v>
                </c:pt>
                <c:pt idx="524">
                  <c:v>46</c:v>
                </c:pt>
                <c:pt idx="525">
                  <c:v>46</c:v>
                </c:pt>
                <c:pt idx="526">
                  <c:v>46</c:v>
                </c:pt>
                <c:pt idx="527">
                  <c:v>46</c:v>
                </c:pt>
                <c:pt idx="528">
                  <c:v>46</c:v>
                </c:pt>
                <c:pt idx="529">
                  <c:v>46</c:v>
                </c:pt>
                <c:pt idx="530">
                  <c:v>46</c:v>
                </c:pt>
                <c:pt idx="531">
                  <c:v>46</c:v>
                </c:pt>
                <c:pt idx="532">
                  <c:v>46</c:v>
                </c:pt>
                <c:pt idx="533">
                  <c:v>46</c:v>
                </c:pt>
                <c:pt idx="534">
                  <c:v>46</c:v>
                </c:pt>
                <c:pt idx="535">
                  <c:v>46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46</c:v>
                </c:pt>
                <c:pt idx="545">
                  <c:v>46</c:v>
                </c:pt>
                <c:pt idx="546">
                  <c:v>46</c:v>
                </c:pt>
                <c:pt idx="547">
                  <c:v>46</c:v>
                </c:pt>
                <c:pt idx="548">
                  <c:v>46</c:v>
                </c:pt>
                <c:pt idx="549">
                  <c:v>46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46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46</c:v>
                </c:pt>
                <c:pt idx="562">
                  <c:v>46</c:v>
                </c:pt>
                <c:pt idx="563">
                  <c:v>46</c:v>
                </c:pt>
                <c:pt idx="564">
                  <c:v>46</c:v>
                </c:pt>
                <c:pt idx="565">
                  <c:v>46</c:v>
                </c:pt>
                <c:pt idx="566">
                  <c:v>46</c:v>
                </c:pt>
                <c:pt idx="567">
                  <c:v>46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46</c:v>
                </c:pt>
                <c:pt idx="574">
                  <c:v>46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43</c:v>
                </c:pt>
                <c:pt idx="579">
                  <c:v>43</c:v>
                </c:pt>
                <c:pt idx="580">
                  <c:v>43</c:v>
                </c:pt>
                <c:pt idx="581">
                  <c:v>43</c:v>
                </c:pt>
                <c:pt idx="582">
                  <c:v>43</c:v>
                </c:pt>
                <c:pt idx="583">
                  <c:v>43</c:v>
                </c:pt>
                <c:pt idx="584">
                  <c:v>43</c:v>
                </c:pt>
                <c:pt idx="585">
                  <c:v>43</c:v>
                </c:pt>
                <c:pt idx="586">
                  <c:v>43</c:v>
                </c:pt>
                <c:pt idx="587">
                  <c:v>43</c:v>
                </c:pt>
                <c:pt idx="588">
                  <c:v>43</c:v>
                </c:pt>
                <c:pt idx="589">
                  <c:v>43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43</c:v>
                </c:pt>
                <c:pt idx="594">
                  <c:v>43</c:v>
                </c:pt>
                <c:pt idx="595">
                  <c:v>43</c:v>
                </c:pt>
                <c:pt idx="596">
                  <c:v>43</c:v>
                </c:pt>
                <c:pt idx="597">
                  <c:v>43</c:v>
                </c:pt>
                <c:pt idx="598">
                  <c:v>43</c:v>
                </c:pt>
                <c:pt idx="599">
                  <c:v>43</c:v>
                </c:pt>
                <c:pt idx="600">
                  <c:v>43</c:v>
                </c:pt>
                <c:pt idx="601">
                  <c:v>43</c:v>
                </c:pt>
                <c:pt idx="602">
                  <c:v>42</c:v>
                </c:pt>
                <c:pt idx="603">
                  <c:v>42</c:v>
                </c:pt>
                <c:pt idx="604">
                  <c:v>42</c:v>
                </c:pt>
                <c:pt idx="605">
                  <c:v>42</c:v>
                </c:pt>
                <c:pt idx="606">
                  <c:v>42</c:v>
                </c:pt>
                <c:pt idx="607">
                  <c:v>42</c:v>
                </c:pt>
                <c:pt idx="608">
                  <c:v>42</c:v>
                </c:pt>
                <c:pt idx="609">
                  <c:v>42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43</c:v>
                </c:pt>
                <c:pt idx="617">
                  <c:v>43</c:v>
                </c:pt>
                <c:pt idx="618">
                  <c:v>43</c:v>
                </c:pt>
                <c:pt idx="619">
                  <c:v>43</c:v>
                </c:pt>
                <c:pt idx="620">
                  <c:v>43</c:v>
                </c:pt>
                <c:pt idx="621">
                  <c:v>43</c:v>
                </c:pt>
                <c:pt idx="622">
                  <c:v>43</c:v>
                </c:pt>
                <c:pt idx="623">
                  <c:v>43</c:v>
                </c:pt>
                <c:pt idx="624">
                  <c:v>43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42</c:v>
                </c:pt>
                <c:pt idx="631">
                  <c:v>42</c:v>
                </c:pt>
                <c:pt idx="632">
                  <c:v>42</c:v>
                </c:pt>
                <c:pt idx="633">
                  <c:v>42</c:v>
                </c:pt>
                <c:pt idx="634">
                  <c:v>43</c:v>
                </c:pt>
                <c:pt idx="635">
                  <c:v>43</c:v>
                </c:pt>
                <c:pt idx="636">
                  <c:v>43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43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43</c:v>
                </c:pt>
                <c:pt idx="648">
                  <c:v>43</c:v>
                </c:pt>
                <c:pt idx="649">
                  <c:v>43</c:v>
                </c:pt>
                <c:pt idx="650">
                  <c:v>43</c:v>
                </c:pt>
                <c:pt idx="651">
                  <c:v>43</c:v>
                </c:pt>
                <c:pt idx="652">
                  <c:v>43</c:v>
                </c:pt>
                <c:pt idx="653">
                  <c:v>43</c:v>
                </c:pt>
                <c:pt idx="654">
                  <c:v>43</c:v>
                </c:pt>
                <c:pt idx="655">
                  <c:v>43</c:v>
                </c:pt>
                <c:pt idx="656">
                  <c:v>43</c:v>
                </c:pt>
                <c:pt idx="657">
                  <c:v>43</c:v>
                </c:pt>
                <c:pt idx="658">
                  <c:v>43</c:v>
                </c:pt>
                <c:pt idx="659">
                  <c:v>43</c:v>
                </c:pt>
                <c:pt idx="660">
                  <c:v>43</c:v>
                </c:pt>
                <c:pt idx="661">
                  <c:v>43</c:v>
                </c:pt>
                <c:pt idx="662">
                  <c:v>43</c:v>
                </c:pt>
                <c:pt idx="663">
                  <c:v>43</c:v>
                </c:pt>
                <c:pt idx="664">
                  <c:v>43</c:v>
                </c:pt>
                <c:pt idx="665">
                  <c:v>43</c:v>
                </c:pt>
                <c:pt idx="666">
                  <c:v>43</c:v>
                </c:pt>
                <c:pt idx="667">
                  <c:v>43</c:v>
                </c:pt>
                <c:pt idx="668">
                  <c:v>43</c:v>
                </c:pt>
                <c:pt idx="669">
                  <c:v>43</c:v>
                </c:pt>
                <c:pt idx="670">
                  <c:v>43</c:v>
                </c:pt>
                <c:pt idx="671">
                  <c:v>43</c:v>
                </c:pt>
                <c:pt idx="672">
                  <c:v>43</c:v>
                </c:pt>
                <c:pt idx="673">
                  <c:v>43</c:v>
                </c:pt>
                <c:pt idx="674">
                  <c:v>43</c:v>
                </c:pt>
                <c:pt idx="675">
                  <c:v>43</c:v>
                </c:pt>
                <c:pt idx="676">
                  <c:v>43</c:v>
                </c:pt>
                <c:pt idx="677">
                  <c:v>43</c:v>
                </c:pt>
                <c:pt idx="678">
                  <c:v>43</c:v>
                </c:pt>
                <c:pt idx="679">
                  <c:v>43</c:v>
                </c:pt>
                <c:pt idx="680">
                  <c:v>43</c:v>
                </c:pt>
                <c:pt idx="681">
                  <c:v>43</c:v>
                </c:pt>
                <c:pt idx="682">
                  <c:v>43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43</c:v>
                </c:pt>
                <c:pt idx="688">
                  <c:v>43</c:v>
                </c:pt>
                <c:pt idx="689">
                  <c:v>43</c:v>
                </c:pt>
                <c:pt idx="690">
                  <c:v>43</c:v>
                </c:pt>
                <c:pt idx="691">
                  <c:v>43</c:v>
                </c:pt>
                <c:pt idx="692">
                  <c:v>44</c:v>
                </c:pt>
                <c:pt idx="693">
                  <c:v>45</c:v>
                </c:pt>
              </c:numCache>
            </c:numRef>
          </c:val>
        </c:ser>
        <c:marker val="1"/>
        <c:axId val="168395136"/>
        <c:axId val="168396672"/>
      </c:lineChart>
      <c:catAx>
        <c:axId val="168395136"/>
        <c:scaling>
          <c:orientation val="minMax"/>
        </c:scaling>
        <c:axPos val="b"/>
        <c:tickLblPos val="nextTo"/>
        <c:crossAx val="168396672"/>
        <c:crosses val="autoZero"/>
        <c:auto val="1"/>
        <c:lblAlgn val="ctr"/>
        <c:lblOffset val="100"/>
      </c:catAx>
      <c:valAx>
        <c:axId val="168396672"/>
        <c:scaling>
          <c:orientation val="minMax"/>
        </c:scaling>
        <c:axPos val="l"/>
        <c:majorGridlines/>
        <c:numFmt formatCode="General" sourceLinked="1"/>
        <c:tickLblPos val="nextTo"/>
        <c:crossAx val="1683951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-2'!$I$446:$I$697</c:f>
              <c:numCache>
                <c:formatCode>General</c:formatCode>
                <c:ptCount val="252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54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54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54</c:v>
                </c:pt>
                <c:pt idx="76">
                  <c:v>54</c:v>
                </c:pt>
                <c:pt idx="77">
                  <c:v>54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54</c:v>
                </c:pt>
                <c:pt idx="83">
                  <c:v>54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54</c:v>
                </c:pt>
                <c:pt idx="92">
                  <c:v>54</c:v>
                </c:pt>
                <c:pt idx="93">
                  <c:v>54</c:v>
                </c:pt>
                <c:pt idx="94">
                  <c:v>54</c:v>
                </c:pt>
                <c:pt idx="95">
                  <c:v>54</c:v>
                </c:pt>
                <c:pt idx="96">
                  <c:v>54</c:v>
                </c:pt>
                <c:pt idx="97">
                  <c:v>54</c:v>
                </c:pt>
                <c:pt idx="98">
                  <c:v>54</c:v>
                </c:pt>
                <c:pt idx="99">
                  <c:v>54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54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48</c:v>
                </c:pt>
                <c:pt idx="152">
                  <c:v>48</c:v>
                </c:pt>
                <c:pt idx="153">
                  <c:v>48</c:v>
                </c:pt>
                <c:pt idx="154">
                  <c:v>48</c:v>
                </c:pt>
                <c:pt idx="155">
                  <c:v>48</c:v>
                </c:pt>
                <c:pt idx="156">
                  <c:v>48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48</c:v>
                </c:pt>
                <c:pt idx="163">
                  <c:v>48</c:v>
                </c:pt>
                <c:pt idx="164">
                  <c:v>48</c:v>
                </c:pt>
                <c:pt idx="165">
                  <c:v>47</c:v>
                </c:pt>
                <c:pt idx="166">
                  <c:v>47</c:v>
                </c:pt>
                <c:pt idx="167">
                  <c:v>47</c:v>
                </c:pt>
                <c:pt idx="168">
                  <c:v>47</c:v>
                </c:pt>
                <c:pt idx="169">
                  <c:v>47</c:v>
                </c:pt>
                <c:pt idx="170">
                  <c:v>47</c:v>
                </c:pt>
                <c:pt idx="171">
                  <c:v>47</c:v>
                </c:pt>
                <c:pt idx="172">
                  <c:v>47</c:v>
                </c:pt>
                <c:pt idx="173">
                  <c:v>47</c:v>
                </c:pt>
                <c:pt idx="174">
                  <c:v>47</c:v>
                </c:pt>
                <c:pt idx="175">
                  <c:v>47</c:v>
                </c:pt>
                <c:pt idx="176">
                  <c:v>47</c:v>
                </c:pt>
                <c:pt idx="177">
                  <c:v>47</c:v>
                </c:pt>
                <c:pt idx="178">
                  <c:v>47</c:v>
                </c:pt>
                <c:pt idx="179">
                  <c:v>47</c:v>
                </c:pt>
                <c:pt idx="180">
                  <c:v>47</c:v>
                </c:pt>
                <c:pt idx="181">
                  <c:v>47</c:v>
                </c:pt>
                <c:pt idx="182">
                  <c:v>47</c:v>
                </c:pt>
                <c:pt idx="183">
                  <c:v>47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47</c:v>
                </c:pt>
                <c:pt idx="189">
                  <c:v>47</c:v>
                </c:pt>
                <c:pt idx="190">
                  <c:v>47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47</c:v>
                </c:pt>
                <c:pt idx="197">
                  <c:v>47</c:v>
                </c:pt>
                <c:pt idx="198">
                  <c:v>47</c:v>
                </c:pt>
                <c:pt idx="199">
                  <c:v>47</c:v>
                </c:pt>
                <c:pt idx="200">
                  <c:v>47</c:v>
                </c:pt>
                <c:pt idx="201">
                  <c:v>47</c:v>
                </c:pt>
                <c:pt idx="202">
                  <c:v>47</c:v>
                </c:pt>
                <c:pt idx="203">
                  <c:v>47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47</c:v>
                </c:pt>
                <c:pt idx="215">
                  <c:v>47</c:v>
                </c:pt>
                <c:pt idx="216">
                  <c:v>47</c:v>
                </c:pt>
                <c:pt idx="217">
                  <c:v>47</c:v>
                </c:pt>
                <c:pt idx="218">
                  <c:v>47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47</c:v>
                </c:pt>
                <c:pt idx="223">
                  <c:v>47</c:v>
                </c:pt>
                <c:pt idx="224">
                  <c:v>47</c:v>
                </c:pt>
                <c:pt idx="225">
                  <c:v>47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47</c:v>
                </c:pt>
                <c:pt idx="240">
                  <c:v>47</c:v>
                </c:pt>
                <c:pt idx="241">
                  <c:v>47</c:v>
                </c:pt>
                <c:pt idx="242">
                  <c:v>47</c:v>
                </c:pt>
                <c:pt idx="243">
                  <c:v>47</c:v>
                </c:pt>
                <c:pt idx="244">
                  <c:v>47</c:v>
                </c:pt>
                <c:pt idx="245">
                  <c:v>47</c:v>
                </c:pt>
                <c:pt idx="246">
                  <c:v>47</c:v>
                </c:pt>
                <c:pt idx="247">
                  <c:v>47</c:v>
                </c:pt>
                <c:pt idx="248">
                  <c:v>47</c:v>
                </c:pt>
                <c:pt idx="249">
                  <c:v>47</c:v>
                </c:pt>
                <c:pt idx="250">
                  <c:v>47</c:v>
                </c:pt>
                <c:pt idx="251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-2'!$J$446:$J$697</c:f>
              <c:numCache>
                <c:formatCode>General</c:formatCode>
                <c:ptCount val="252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46</c:v>
                </c:pt>
                <c:pt idx="43">
                  <c:v>46</c:v>
                </c:pt>
                <c:pt idx="44">
                  <c:v>46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46</c:v>
                </c:pt>
                <c:pt idx="53">
                  <c:v>46</c:v>
                </c:pt>
                <c:pt idx="54">
                  <c:v>46</c:v>
                </c:pt>
                <c:pt idx="55">
                  <c:v>46</c:v>
                </c:pt>
                <c:pt idx="56">
                  <c:v>46</c:v>
                </c:pt>
                <c:pt idx="57">
                  <c:v>46</c:v>
                </c:pt>
                <c:pt idx="58">
                  <c:v>46</c:v>
                </c:pt>
                <c:pt idx="59">
                  <c:v>46</c:v>
                </c:pt>
                <c:pt idx="60">
                  <c:v>46</c:v>
                </c:pt>
                <c:pt idx="61">
                  <c:v>46</c:v>
                </c:pt>
                <c:pt idx="62">
                  <c:v>46</c:v>
                </c:pt>
                <c:pt idx="63">
                  <c:v>46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46</c:v>
                </c:pt>
                <c:pt idx="68">
                  <c:v>46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46</c:v>
                </c:pt>
                <c:pt idx="75">
                  <c:v>46</c:v>
                </c:pt>
                <c:pt idx="76">
                  <c:v>46</c:v>
                </c:pt>
                <c:pt idx="77">
                  <c:v>46</c:v>
                </c:pt>
                <c:pt idx="78">
                  <c:v>46</c:v>
                </c:pt>
                <c:pt idx="79">
                  <c:v>46</c:v>
                </c:pt>
                <c:pt idx="80">
                  <c:v>46</c:v>
                </c:pt>
                <c:pt idx="81">
                  <c:v>46</c:v>
                </c:pt>
                <c:pt idx="82">
                  <c:v>46</c:v>
                </c:pt>
                <c:pt idx="83">
                  <c:v>46</c:v>
                </c:pt>
                <c:pt idx="84">
                  <c:v>46</c:v>
                </c:pt>
                <c:pt idx="85">
                  <c:v>46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46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46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46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46</c:v>
                </c:pt>
                <c:pt idx="117">
                  <c:v>46</c:v>
                </c:pt>
                <c:pt idx="118">
                  <c:v>46</c:v>
                </c:pt>
                <c:pt idx="119">
                  <c:v>46</c:v>
                </c:pt>
                <c:pt idx="120">
                  <c:v>46</c:v>
                </c:pt>
                <c:pt idx="121">
                  <c:v>46</c:v>
                </c:pt>
                <c:pt idx="122">
                  <c:v>46</c:v>
                </c:pt>
                <c:pt idx="123">
                  <c:v>46</c:v>
                </c:pt>
                <c:pt idx="124">
                  <c:v>46</c:v>
                </c:pt>
                <c:pt idx="125">
                  <c:v>46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43</c:v>
                </c:pt>
                <c:pt idx="141">
                  <c:v>43</c:v>
                </c:pt>
                <c:pt idx="142">
                  <c:v>43</c:v>
                </c:pt>
                <c:pt idx="143">
                  <c:v>43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43</c:v>
                </c:pt>
                <c:pt idx="151">
                  <c:v>43</c:v>
                </c:pt>
                <c:pt idx="152">
                  <c:v>43</c:v>
                </c:pt>
                <c:pt idx="153">
                  <c:v>43</c:v>
                </c:pt>
                <c:pt idx="154">
                  <c:v>43</c:v>
                </c:pt>
                <c:pt idx="155">
                  <c:v>43</c:v>
                </c:pt>
                <c:pt idx="156">
                  <c:v>43</c:v>
                </c:pt>
                <c:pt idx="157">
                  <c:v>43</c:v>
                </c:pt>
                <c:pt idx="158">
                  <c:v>43</c:v>
                </c:pt>
                <c:pt idx="159">
                  <c:v>43</c:v>
                </c:pt>
                <c:pt idx="160">
                  <c:v>43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42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42</c:v>
                </c:pt>
                <c:pt idx="171">
                  <c:v>42</c:v>
                </c:pt>
                <c:pt idx="172">
                  <c:v>42</c:v>
                </c:pt>
                <c:pt idx="173">
                  <c:v>43</c:v>
                </c:pt>
                <c:pt idx="174">
                  <c:v>43</c:v>
                </c:pt>
                <c:pt idx="175">
                  <c:v>43</c:v>
                </c:pt>
                <c:pt idx="176">
                  <c:v>43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43</c:v>
                </c:pt>
                <c:pt idx="185">
                  <c:v>43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43</c:v>
                </c:pt>
                <c:pt idx="194">
                  <c:v>43</c:v>
                </c:pt>
                <c:pt idx="195">
                  <c:v>43</c:v>
                </c:pt>
                <c:pt idx="196">
                  <c:v>43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43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43</c:v>
                </c:pt>
                <c:pt idx="207">
                  <c:v>43</c:v>
                </c:pt>
                <c:pt idx="208">
                  <c:v>43</c:v>
                </c:pt>
                <c:pt idx="209">
                  <c:v>43</c:v>
                </c:pt>
                <c:pt idx="210">
                  <c:v>43</c:v>
                </c:pt>
                <c:pt idx="211">
                  <c:v>43</c:v>
                </c:pt>
                <c:pt idx="212">
                  <c:v>43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43</c:v>
                </c:pt>
                <c:pt idx="217">
                  <c:v>43</c:v>
                </c:pt>
                <c:pt idx="218">
                  <c:v>43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43</c:v>
                </c:pt>
                <c:pt idx="224">
                  <c:v>43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43</c:v>
                </c:pt>
                <c:pt idx="230">
                  <c:v>43</c:v>
                </c:pt>
                <c:pt idx="231">
                  <c:v>43</c:v>
                </c:pt>
                <c:pt idx="232">
                  <c:v>43</c:v>
                </c:pt>
                <c:pt idx="233">
                  <c:v>43</c:v>
                </c:pt>
                <c:pt idx="234">
                  <c:v>43</c:v>
                </c:pt>
                <c:pt idx="235">
                  <c:v>43</c:v>
                </c:pt>
                <c:pt idx="236">
                  <c:v>43</c:v>
                </c:pt>
                <c:pt idx="237">
                  <c:v>43</c:v>
                </c:pt>
                <c:pt idx="238">
                  <c:v>43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43</c:v>
                </c:pt>
                <c:pt idx="245">
                  <c:v>43</c:v>
                </c:pt>
                <c:pt idx="246">
                  <c:v>43</c:v>
                </c:pt>
                <c:pt idx="247">
                  <c:v>43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</c:numCache>
            </c:numRef>
          </c:val>
        </c:ser>
        <c:marker val="1"/>
        <c:axId val="168421248"/>
        <c:axId val="168422784"/>
      </c:lineChart>
      <c:catAx>
        <c:axId val="168421248"/>
        <c:scaling>
          <c:orientation val="minMax"/>
        </c:scaling>
        <c:axPos val="b"/>
        <c:tickLblPos val="nextTo"/>
        <c:crossAx val="168422784"/>
        <c:crosses val="autoZero"/>
        <c:auto val="1"/>
        <c:lblAlgn val="ctr"/>
        <c:lblOffset val="100"/>
      </c:catAx>
      <c:valAx>
        <c:axId val="168422784"/>
        <c:scaling>
          <c:orientation val="minMax"/>
        </c:scaling>
        <c:axPos val="l"/>
        <c:majorGridlines/>
        <c:numFmt formatCode="General" sourceLinked="1"/>
        <c:tickLblPos val="nextTo"/>
        <c:crossAx val="1684212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-2'!$I$446:$I$697</c:f>
              <c:numCache>
                <c:formatCode>General</c:formatCode>
                <c:ptCount val="252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54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54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54</c:v>
                </c:pt>
                <c:pt idx="76">
                  <c:v>54</c:v>
                </c:pt>
                <c:pt idx="77">
                  <c:v>54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54</c:v>
                </c:pt>
                <c:pt idx="83">
                  <c:v>54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54</c:v>
                </c:pt>
                <c:pt idx="92">
                  <c:v>54</c:v>
                </c:pt>
                <c:pt idx="93">
                  <c:v>54</c:v>
                </c:pt>
                <c:pt idx="94">
                  <c:v>54</c:v>
                </c:pt>
                <c:pt idx="95">
                  <c:v>54</c:v>
                </c:pt>
                <c:pt idx="96">
                  <c:v>54</c:v>
                </c:pt>
                <c:pt idx="97">
                  <c:v>54</c:v>
                </c:pt>
                <c:pt idx="98">
                  <c:v>54</c:v>
                </c:pt>
                <c:pt idx="99">
                  <c:v>54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54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48</c:v>
                </c:pt>
                <c:pt idx="152">
                  <c:v>48</c:v>
                </c:pt>
                <c:pt idx="153">
                  <c:v>48</c:v>
                </c:pt>
                <c:pt idx="154">
                  <c:v>48</c:v>
                </c:pt>
                <c:pt idx="155">
                  <c:v>48</c:v>
                </c:pt>
                <c:pt idx="156">
                  <c:v>48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48</c:v>
                </c:pt>
                <c:pt idx="163">
                  <c:v>48</c:v>
                </c:pt>
                <c:pt idx="164">
                  <c:v>48</c:v>
                </c:pt>
                <c:pt idx="165">
                  <c:v>47</c:v>
                </c:pt>
                <c:pt idx="166">
                  <c:v>47</c:v>
                </c:pt>
                <c:pt idx="167">
                  <c:v>47</c:v>
                </c:pt>
                <c:pt idx="168">
                  <c:v>47</c:v>
                </c:pt>
                <c:pt idx="169">
                  <c:v>47</c:v>
                </c:pt>
                <c:pt idx="170">
                  <c:v>47</c:v>
                </c:pt>
                <c:pt idx="171">
                  <c:v>47</c:v>
                </c:pt>
                <c:pt idx="172">
                  <c:v>47</c:v>
                </c:pt>
                <c:pt idx="173">
                  <c:v>47</c:v>
                </c:pt>
                <c:pt idx="174">
                  <c:v>47</c:v>
                </c:pt>
                <c:pt idx="175">
                  <c:v>47</c:v>
                </c:pt>
                <c:pt idx="176">
                  <c:v>47</c:v>
                </c:pt>
                <c:pt idx="177">
                  <c:v>47</c:v>
                </c:pt>
                <c:pt idx="178">
                  <c:v>47</c:v>
                </c:pt>
                <c:pt idx="179">
                  <c:v>47</c:v>
                </c:pt>
                <c:pt idx="180">
                  <c:v>47</c:v>
                </c:pt>
                <c:pt idx="181">
                  <c:v>47</c:v>
                </c:pt>
                <c:pt idx="182">
                  <c:v>47</c:v>
                </c:pt>
                <c:pt idx="183">
                  <c:v>47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47</c:v>
                </c:pt>
                <c:pt idx="189">
                  <c:v>47</c:v>
                </c:pt>
                <c:pt idx="190">
                  <c:v>47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47</c:v>
                </c:pt>
                <c:pt idx="197">
                  <c:v>47</c:v>
                </c:pt>
                <c:pt idx="198">
                  <c:v>47</c:v>
                </c:pt>
                <c:pt idx="199">
                  <c:v>47</c:v>
                </c:pt>
                <c:pt idx="200">
                  <c:v>47</c:v>
                </c:pt>
                <c:pt idx="201">
                  <c:v>47</c:v>
                </c:pt>
                <c:pt idx="202">
                  <c:v>47</c:v>
                </c:pt>
                <c:pt idx="203">
                  <c:v>47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47</c:v>
                </c:pt>
                <c:pt idx="215">
                  <c:v>47</c:v>
                </c:pt>
                <c:pt idx="216">
                  <c:v>47</c:v>
                </c:pt>
                <c:pt idx="217">
                  <c:v>47</c:v>
                </c:pt>
                <c:pt idx="218">
                  <c:v>47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47</c:v>
                </c:pt>
                <c:pt idx="223">
                  <c:v>47</c:v>
                </c:pt>
                <c:pt idx="224">
                  <c:v>47</c:v>
                </c:pt>
                <c:pt idx="225">
                  <c:v>47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47</c:v>
                </c:pt>
                <c:pt idx="240">
                  <c:v>47</c:v>
                </c:pt>
                <c:pt idx="241">
                  <c:v>47</c:v>
                </c:pt>
                <c:pt idx="242">
                  <c:v>47</c:v>
                </c:pt>
                <c:pt idx="243">
                  <c:v>47</c:v>
                </c:pt>
                <c:pt idx="244">
                  <c:v>47</c:v>
                </c:pt>
                <c:pt idx="245">
                  <c:v>47</c:v>
                </c:pt>
                <c:pt idx="246">
                  <c:v>47</c:v>
                </c:pt>
                <c:pt idx="247">
                  <c:v>47</c:v>
                </c:pt>
                <c:pt idx="248">
                  <c:v>47</c:v>
                </c:pt>
                <c:pt idx="249">
                  <c:v>47</c:v>
                </c:pt>
                <c:pt idx="250">
                  <c:v>47</c:v>
                </c:pt>
                <c:pt idx="251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-2'!$J$446:$J$697</c:f>
              <c:numCache>
                <c:formatCode>General</c:formatCode>
                <c:ptCount val="252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46</c:v>
                </c:pt>
                <c:pt idx="43">
                  <c:v>46</c:v>
                </c:pt>
                <c:pt idx="44">
                  <c:v>46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46</c:v>
                </c:pt>
                <c:pt idx="53">
                  <c:v>46</c:v>
                </c:pt>
                <c:pt idx="54">
                  <c:v>46</c:v>
                </c:pt>
                <c:pt idx="55">
                  <c:v>46</c:v>
                </c:pt>
                <c:pt idx="56">
                  <c:v>46</c:v>
                </c:pt>
                <c:pt idx="57">
                  <c:v>46</c:v>
                </c:pt>
                <c:pt idx="58">
                  <c:v>46</c:v>
                </c:pt>
                <c:pt idx="59">
                  <c:v>46</c:v>
                </c:pt>
                <c:pt idx="60">
                  <c:v>46</c:v>
                </c:pt>
                <c:pt idx="61">
                  <c:v>46</c:v>
                </c:pt>
                <c:pt idx="62">
                  <c:v>46</c:v>
                </c:pt>
                <c:pt idx="63">
                  <c:v>46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46</c:v>
                </c:pt>
                <c:pt idx="68">
                  <c:v>46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46</c:v>
                </c:pt>
                <c:pt idx="75">
                  <c:v>46</c:v>
                </c:pt>
                <c:pt idx="76">
                  <c:v>46</c:v>
                </c:pt>
                <c:pt idx="77">
                  <c:v>46</c:v>
                </c:pt>
                <c:pt idx="78">
                  <c:v>46</c:v>
                </c:pt>
                <c:pt idx="79">
                  <c:v>46</c:v>
                </c:pt>
                <c:pt idx="80">
                  <c:v>46</c:v>
                </c:pt>
                <c:pt idx="81">
                  <c:v>46</c:v>
                </c:pt>
                <c:pt idx="82">
                  <c:v>46</c:v>
                </c:pt>
                <c:pt idx="83">
                  <c:v>46</c:v>
                </c:pt>
                <c:pt idx="84">
                  <c:v>46</c:v>
                </c:pt>
                <c:pt idx="85">
                  <c:v>46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46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46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46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46</c:v>
                </c:pt>
                <c:pt idx="117">
                  <c:v>46</c:v>
                </c:pt>
                <c:pt idx="118">
                  <c:v>46</c:v>
                </c:pt>
                <c:pt idx="119">
                  <c:v>46</c:v>
                </c:pt>
                <c:pt idx="120">
                  <c:v>46</c:v>
                </c:pt>
                <c:pt idx="121">
                  <c:v>46</c:v>
                </c:pt>
                <c:pt idx="122">
                  <c:v>46</c:v>
                </c:pt>
                <c:pt idx="123">
                  <c:v>46</c:v>
                </c:pt>
                <c:pt idx="124">
                  <c:v>46</c:v>
                </c:pt>
                <c:pt idx="125">
                  <c:v>46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43</c:v>
                </c:pt>
                <c:pt idx="141">
                  <c:v>43</c:v>
                </c:pt>
                <c:pt idx="142">
                  <c:v>43</c:v>
                </c:pt>
                <c:pt idx="143">
                  <c:v>43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43</c:v>
                </c:pt>
                <c:pt idx="151">
                  <c:v>43</c:v>
                </c:pt>
                <c:pt idx="152">
                  <c:v>43</c:v>
                </c:pt>
                <c:pt idx="153">
                  <c:v>43</c:v>
                </c:pt>
                <c:pt idx="154">
                  <c:v>43</c:v>
                </c:pt>
                <c:pt idx="155">
                  <c:v>43</c:v>
                </c:pt>
                <c:pt idx="156">
                  <c:v>43</c:v>
                </c:pt>
                <c:pt idx="157">
                  <c:v>43</c:v>
                </c:pt>
                <c:pt idx="158">
                  <c:v>43</c:v>
                </c:pt>
                <c:pt idx="159">
                  <c:v>43</c:v>
                </c:pt>
                <c:pt idx="160">
                  <c:v>43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42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42</c:v>
                </c:pt>
                <c:pt idx="171">
                  <c:v>42</c:v>
                </c:pt>
                <c:pt idx="172">
                  <c:v>42</c:v>
                </c:pt>
                <c:pt idx="173">
                  <c:v>43</c:v>
                </c:pt>
                <c:pt idx="174">
                  <c:v>43</c:v>
                </c:pt>
                <c:pt idx="175">
                  <c:v>43</c:v>
                </c:pt>
                <c:pt idx="176">
                  <c:v>43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43</c:v>
                </c:pt>
                <c:pt idx="185">
                  <c:v>43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43</c:v>
                </c:pt>
                <c:pt idx="194">
                  <c:v>43</c:v>
                </c:pt>
                <c:pt idx="195">
                  <c:v>43</c:v>
                </c:pt>
                <c:pt idx="196">
                  <c:v>43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43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43</c:v>
                </c:pt>
                <c:pt idx="207">
                  <c:v>43</c:v>
                </c:pt>
                <c:pt idx="208">
                  <c:v>43</c:v>
                </c:pt>
                <c:pt idx="209">
                  <c:v>43</c:v>
                </c:pt>
                <c:pt idx="210">
                  <c:v>43</c:v>
                </c:pt>
                <c:pt idx="211">
                  <c:v>43</c:v>
                </c:pt>
                <c:pt idx="212">
                  <c:v>43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43</c:v>
                </c:pt>
                <c:pt idx="217">
                  <c:v>43</c:v>
                </c:pt>
                <c:pt idx="218">
                  <c:v>43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43</c:v>
                </c:pt>
                <c:pt idx="224">
                  <c:v>43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43</c:v>
                </c:pt>
                <c:pt idx="230">
                  <c:v>43</c:v>
                </c:pt>
                <c:pt idx="231">
                  <c:v>43</c:v>
                </c:pt>
                <c:pt idx="232">
                  <c:v>43</c:v>
                </c:pt>
                <c:pt idx="233">
                  <c:v>43</c:v>
                </c:pt>
                <c:pt idx="234">
                  <c:v>43</c:v>
                </c:pt>
                <c:pt idx="235">
                  <c:v>43</c:v>
                </c:pt>
                <c:pt idx="236">
                  <c:v>43</c:v>
                </c:pt>
                <c:pt idx="237">
                  <c:v>43</c:v>
                </c:pt>
                <c:pt idx="238">
                  <c:v>43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43</c:v>
                </c:pt>
                <c:pt idx="245">
                  <c:v>43</c:v>
                </c:pt>
                <c:pt idx="246">
                  <c:v>43</c:v>
                </c:pt>
                <c:pt idx="247">
                  <c:v>43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</c:numCache>
            </c:numRef>
          </c:val>
        </c:ser>
        <c:marker val="1"/>
        <c:axId val="168521088"/>
        <c:axId val="168526976"/>
      </c:lineChart>
      <c:catAx>
        <c:axId val="168521088"/>
        <c:scaling>
          <c:orientation val="minMax"/>
        </c:scaling>
        <c:axPos val="b"/>
        <c:tickLblPos val="nextTo"/>
        <c:crossAx val="168526976"/>
        <c:crosses val="autoZero"/>
        <c:auto val="1"/>
        <c:lblAlgn val="ctr"/>
        <c:lblOffset val="100"/>
      </c:catAx>
      <c:valAx>
        <c:axId val="168526976"/>
        <c:scaling>
          <c:orientation val="minMax"/>
        </c:scaling>
        <c:axPos val="l"/>
        <c:majorGridlines/>
        <c:numFmt formatCode="General" sourceLinked="1"/>
        <c:tickLblPos val="nextTo"/>
        <c:crossAx val="1685210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Sheet1!$I$4</c:f>
              <c:strCache>
                <c:ptCount val="1"/>
                <c:pt idx="0">
                  <c:v>Inlet</c:v>
                </c:pt>
              </c:strCache>
            </c:strRef>
          </c:tx>
          <c:marker>
            <c:symbol val="none"/>
          </c:marker>
          <c:val>
            <c:numRef>
              <c:f>Sheet1!$I$5:$I$603</c:f>
              <c:numCache>
                <c:formatCode>General</c:formatCode>
                <c:ptCount val="599"/>
                <c:pt idx="0">
                  <c:v>59</c:v>
                </c:pt>
                <c:pt idx="1">
                  <c:v>52</c:v>
                </c:pt>
                <c:pt idx="2">
                  <c:v>48</c:v>
                </c:pt>
                <c:pt idx="3">
                  <c:v>64</c:v>
                </c:pt>
                <c:pt idx="4">
                  <c:v>66</c:v>
                </c:pt>
                <c:pt idx="5">
                  <c:v>59</c:v>
                </c:pt>
                <c:pt idx="6">
                  <c:v>56</c:v>
                </c:pt>
                <c:pt idx="7">
                  <c:v>67</c:v>
                </c:pt>
                <c:pt idx="8">
                  <c:v>54</c:v>
                </c:pt>
                <c:pt idx="9">
                  <c:v>52</c:v>
                </c:pt>
                <c:pt idx="10">
                  <c:v>65</c:v>
                </c:pt>
                <c:pt idx="11">
                  <c:v>68</c:v>
                </c:pt>
                <c:pt idx="12">
                  <c:v>74</c:v>
                </c:pt>
                <c:pt idx="13">
                  <c:v>62</c:v>
                </c:pt>
                <c:pt idx="14">
                  <c:v>62</c:v>
                </c:pt>
                <c:pt idx="15">
                  <c:v>75</c:v>
                </c:pt>
                <c:pt idx="16">
                  <c:v>62</c:v>
                </c:pt>
                <c:pt idx="17">
                  <c:v>77</c:v>
                </c:pt>
                <c:pt idx="18">
                  <c:v>77</c:v>
                </c:pt>
                <c:pt idx="19">
                  <c:v>64</c:v>
                </c:pt>
                <c:pt idx="20">
                  <c:v>81</c:v>
                </c:pt>
                <c:pt idx="21">
                  <c:v>63</c:v>
                </c:pt>
                <c:pt idx="22">
                  <c:v>69</c:v>
                </c:pt>
                <c:pt idx="23">
                  <c:v>82</c:v>
                </c:pt>
                <c:pt idx="24">
                  <c:v>75</c:v>
                </c:pt>
                <c:pt idx="25">
                  <c:v>61</c:v>
                </c:pt>
                <c:pt idx="26">
                  <c:v>62</c:v>
                </c:pt>
                <c:pt idx="27">
                  <c:v>71</c:v>
                </c:pt>
                <c:pt idx="28">
                  <c:v>83</c:v>
                </c:pt>
                <c:pt idx="29">
                  <c:v>60</c:v>
                </c:pt>
                <c:pt idx="30">
                  <c:v>80</c:v>
                </c:pt>
                <c:pt idx="31">
                  <c:v>84</c:v>
                </c:pt>
                <c:pt idx="32">
                  <c:v>74</c:v>
                </c:pt>
                <c:pt idx="33">
                  <c:v>70</c:v>
                </c:pt>
                <c:pt idx="34">
                  <c:v>85</c:v>
                </c:pt>
                <c:pt idx="35">
                  <c:v>73</c:v>
                </c:pt>
                <c:pt idx="36">
                  <c:v>83</c:v>
                </c:pt>
                <c:pt idx="37">
                  <c:v>81</c:v>
                </c:pt>
                <c:pt idx="38">
                  <c:v>83</c:v>
                </c:pt>
                <c:pt idx="39">
                  <c:v>79</c:v>
                </c:pt>
                <c:pt idx="40">
                  <c:v>85</c:v>
                </c:pt>
                <c:pt idx="41">
                  <c:v>75</c:v>
                </c:pt>
                <c:pt idx="42">
                  <c:v>71</c:v>
                </c:pt>
                <c:pt idx="43">
                  <c:v>86</c:v>
                </c:pt>
                <c:pt idx="44">
                  <c:v>71</c:v>
                </c:pt>
                <c:pt idx="45">
                  <c:v>70</c:v>
                </c:pt>
                <c:pt idx="46">
                  <c:v>87</c:v>
                </c:pt>
                <c:pt idx="47">
                  <c:v>87</c:v>
                </c:pt>
                <c:pt idx="48">
                  <c:v>84</c:v>
                </c:pt>
                <c:pt idx="49">
                  <c:v>75</c:v>
                </c:pt>
                <c:pt idx="50">
                  <c:v>75</c:v>
                </c:pt>
                <c:pt idx="51">
                  <c:v>75</c:v>
                </c:pt>
                <c:pt idx="52">
                  <c:v>87</c:v>
                </c:pt>
                <c:pt idx="53">
                  <c:v>83</c:v>
                </c:pt>
                <c:pt idx="54">
                  <c:v>82</c:v>
                </c:pt>
                <c:pt idx="55">
                  <c:v>87</c:v>
                </c:pt>
                <c:pt idx="56">
                  <c:v>75</c:v>
                </c:pt>
                <c:pt idx="57">
                  <c:v>81</c:v>
                </c:pt>
                <c:pt idx="58">
                  <c:v>70</c:v>
                </c:pt>
                <c:pt idx="59">
                  <c:v>81</c:v>
                </c:pt>
                <c:pt idx="60">
                  <c:v>83</c:v>
                </c:pt>
                <c:pt idx="61">
                  <c:v>88</c:v>
                </c:pt>
                <c:pt idx="62">
                  <c:v>78</c:v>
                </c:pt>
                <c:pt idx="63">
                  <c:v>88</c:v>
                </c:pt>
                <c:pt idx="64">
                  <c:v>72</c:v>
                </c:pt>
                <c:pt idx="65">
                  <c:v>88</c:v>
                </c:pt>
                <c:pt idx="66">
                  <c:v>74</c:v>
                </c:pt>
                <c:pt idx="67">
                  <c:v>85</c:v>
                </c:pt>
                <c:pt idx="68">
                  <c:v>83</c:v>
                </c:pt>
                <c:pt idx="69">
                  <c:v>85</c:v>
                </c:pt>
                <c:pt idx="70">
                  <c:v>89</c:v>
                </c:pt>
                <c:pt idx="71">
                  <c:v>72</c:v>
                </c:pt>
                <c:pt idx="72">
                  <c:v>80</c:v>
                </c:pt>
                <c:pt idx="73">
                  <c:v>77</c:v>
                </c:pt>
                <c:pt idx="74">
                  <c:v>85</c:v>
                </c:pt>
                <c:pt idx="75">
                  <c:v>85</c:v>
                </c:pt>
                <c:pt idx="76">
                  <c:v>84</c:v>
                </c:pt>
                <c:pt idx="77">
                  <c:v>78</c:v>
                </c:pt>
                <c:pt idx="78">
                  <c:v>89</c:v>
                </c:pt>
                <c:pt idx="79">
                  <c:v>86</c:v>
                </c:pt>
                <c:pt idx="80">
                  <c:v>75</c:v>
                </c:pt>
                <c:pt idx="81">
                  <c:v>87</c:v>
                </c:pt>
                <c:pt idx="82">
                  <c:v>85</c:v>
                </c:pt>
                <c:pt idx="83">
                  <c:v>76</c:v>
                </c:pt>
                <c:pt idx="84">
                  <c:v>73</c:v>
                </c:pt>
                <c:pt idx="85">
                  <c:v>76</c:v>
                </c:pt>
                <c:pt idx="86">
                  <c:v>84</c:v>
                </c:pt>
                <c:pt idx="87">
                  <c:v>79</c:v>
                </c:pt>
                <c:pt idx="88">
                  <c:v>90</c:v>
                </c:pt>
                <c:pt idx="89">
                  <c:v>87</c:v>
                </c:pt>
                <c:pt idx="90">
                  <c:v>83</c:v>
                </c:pt>
                <c:pt idx="91">
                  <c:v>79</c:v>
                </c:pt>
                <c:pt idx="92">
                  <c:v>86</c:v>
                </c:pt>
                <c:pt idx="93">
                  <c:v>74</c:v>
                </c:pt>
                <c:pt idx="94">
                  <c:v>76</c:v>
                </c:pt>
                <c:pt idx="95">
                  <c:v>90</c:v>
                </c:pt>
                <c:pt idx="96">
                  <c:v>76</c:v>
                </c:pt>
                <c:pt idx="97">
                  <c:v>86</c:v>
                </c:pt>
                <c:pt idx="98">
                  <c:v>81</c:v>
                </c:pt>
                <c:pt idx="99">
                  <c:v>77</c:v>
                </c:pt>
                <c:pt idx="100">
                  <c:v>88</c:v>
                </c:pt>
                <c:pt idx="101">
                  <c:v>86</c:v>
                </c:pt>
                <c:pt idx="102">
                  <c:v>85</c:v>
                </c:pt>
                <c:pt idx="103">
                  <c:v>88</c:v>
                </c:pt>
                <c:pt idx="104">
                  <c:v>87</c:v>
                </c:pt>
                <c:pt idx="105">
                  <c:v>76</c:v>
                </c:pt>
                <c:pt idx="106">
                  <c:v>90</c:v>
                </c:pt>
                <c:pt idx="107">
                  <c:v>73</c:v>
                </c:pt>
                <c:pt idx="108">
                  <c:v>81</c:v>
                </c:pt>
                <c:pt idx="109">
                  <c:v>88</c:v>
                </c:pt>
                <c:pt idx="110">
                  <c:v>83</c:v>
                </c:pt>
                <c:pt idx="111">
                  <c:v>77</c:v>
                </c:pt>
                <c:pt idx="112">
                  <c:v>82</c:v>
                </c:pt>
                <c:pt idx="113">
                  <c:v>89</c:v>
                </c:pt>
                <c:pt idx="114">
                  <c:v>83</c:v>
                </c:pt>
                <c:pt idx="115">
                  <c:v>81</c:v>
                </c:pt>
                <c:pt idx="116">
                  <c:v>80</c:v>
                </c:pt>
                <c:pt idx="117">
                  <c:v>77</c:v>
                </c:pt>
                <c:pt idx="118">
                  <c:v>76</c:v>
                </c:pt>
                <c:pt idx="119">
                  <c:v>77</c:v>
                </c:pt>
                <c:pt idx="120">
                  <c:v>86</c:v>
                </c:pt>
                <c:pt idx="121">
                  <c:v>85</c:v>
                </c:pt>
                <c:pt idx="122">
                  <c:v>83</c:v>
                </c:pt>
                <c:pt idx="123">
                  <c:v>80</c:v>
                </c:pt>
                <c:pt idx="124">
                  <c:v>89</c:v>
                </c:pt>
                <c:pt idx="125">
                  <c:v>86</c:v>
                </c:pt>
                <c:pt idx="126">
                  <c:v>82</c:v>
                </c:pt>
                <c:pt idx="127">
                  <c:v>76</c:v>
                </c:pt>
                <c:pt idx="128">
                  <c:v>82</c:v>
                </c:pt>
                <c:pt idx="129">
                  <c:v>86</c:v>
                </c:pt>
                <c:pt idx="130">
                  <c:v>76</c:v>
                </c:pt>
                <c:pt idx="131">
                  <c:v>76</c:v>
                </c:pt>
                <c:pt idx="132">
                  <c:v>77</c:v>
                </c:pt>
                <c:pt idx="133">
                  <c:v>86</c:v>
                </c:pt>
                <c:pt idx="134">
                  <c:v>84</c:v>
                </c:pt>
                <c:pt idx="135">
                  <c:v>80</c:v>
                </c:pt>
                <c:pt idx="136">
                  <c:v>83</c:v>
                </c:pt>
                <c:pt idx="137">
                  <c:v>87</c:v>
                </c:pt>
                <c:pt idx="138">
                  <c:v>86</c:v>
                </c:pt>
                <c:pt idx="139">
                  <c:v>87</c:v>
                </c:pt>
                <c:pt idx="140">
                  <c:v>84</c:v>
                </c:pt>
                <c:pt idx="141">
                  <c:v>91</c:v>
                </c:pt>
                <c:pt idx="142">
                  <c:v>76</c:v>
                </c:pt>
                <c:pt idx="143">
                  <c:v>80</c:v>
                </c:pt>
                <c:pt idx="144">
                  <c:v>86</c:v>
                </c:pt>
                <c:pt idx="145">
                  <c:v>85</c:v>
                </c:pt>
                <c:pt idx="146">
                  <c:v>85</c:v>
                </c:pt>
                <c:pt idx="147">
                  <c:v>81</c:v>
                </c:pt>
                <c:pt idx="148">
                  <c:v>85</c:v>
                </c:pt>
                <c:pt idx="149">
                  <c:v>81</c:v>
                </c:pt>
                <c:pt idx="150">
                  <c:v>48</c:v>
                </c:pt>
                <c:pt idx="151">
                  <c:v>86</c:v>
                </c:pt>
                <c:pt idx="152">
                  <c:v>76</c:v>
                </c:pt>
                <c:pt idx="153">
                  <c:v>67</c:v>
                </c:pt>
                <c:pt idx="154">
                  <c:v>67</c:v>
                </c:pt>
                <c:pt idx="155">
                  <c:v>68</c:v>
                </c:pt>
                <c:pt idx="156">
                  <c:v>49</c:v>
                </c:pt>
                <c:pt idx="157">
                  <c:v>69</c:v>
                </c:pt>
                <c:pt idx="158">
                  <c:v>62</c:v>
                </c:pt>
                <c:pt idx="159">
                  <c:v>78</c:v>
                </c:pt>
                <c:pt idx="160">
                  <c:v>72</c:v>
                </c:pt>
                <c:pt idx="161">
                  <c:v>85</c:v>
                </c:pt>
                <c:pt idx="162">
                  <c:v>57</c:v>
                </c:pt>
                <c:pt idx="163">
                  <c:v>73</c:v>
                </c:pt>
                <c:pt idx="164">
                  <c:v>70</c:v>
                </c:pt>
                <c:pt idx="165">
                  <c:v>73</c:v>
                </c:pt>
                <c:pt idx="166">
                  <c:v>61</c:v>
                </c:pt>
                <c:pt idx="167">
                  <c:v>77</c:v>
                </c:pt>
                <c:pt idx="168">
                  <c:v>82</c:v>
                </c:pt>
                <c:pt idx="169">
                  <c:v>84</c:v>
                </c:pt>
                <c:pt idx="170">
                  <c:v>68</c:v>
                </c:pt>
                <c:pt idx="171">
                  <c:v>61</c:v>
                </c:pt>
                <c:pt idx="172">
                  <c:v>60</c:v>
                </c:pt>
                <c:pt idx="173">
                  <c:v>85</c:v>
                </c:pt>
                <c:pt idx="174">
                  <c:v>58</c:v>
                </c:pt>
                <c:pt idx="175">
                  <c:v>81</c:v>
                </c:pt>
                <c:pt idx="176">
                  <c:v>86</c:v>
                </c:pt>
                <c:pt idx="177">
                  <c:v>80</c:v>
                </c:pt>
                <c:pt idx="178">
                  <c:v>85</c:v>
                </c:pt>
                <c:pt idx="179">
                  <c:v>86</c:v>
                </c:pt>
                <c:pt idx="180">
                  <c:v>47</c:v>
                </c:pt>
                <c:pt idx="181">
                  <c:v>77</c:v>
                </c:pt>
                <c:pt idx="182">
                  <c:v>67</c:v>
                </c:pt>
                <c:pt idx="183">
                  <c:v>47</c:v>
                </c:pt>
                <c:pt idx="184">
                  <c:v>65</c:v>
                </c:pt>
                <c:pt idx="185">
                  <c:v>79</c:v>
                </c:pt>
                <c:pt idx="186">
                  <c:v>76</c:v>
                </c:pt>
                <c:pt idx="187">
                  <c:v>61</c:v>
                </c:pt>
                <c:pt idx="188">
                  <c:v>46</c:v>
                </c:pt>
                <c:pt idx="189">
                  <c:v>76</c:v>
                </c:pt>
                <c:pt idx="190">
                  <c:v>50</c:v>
                </c:pt>
                <c:pt idx="191">
                  <c:v>44</c:v>
                </c:pt>
                <c:pt idx="192">
                  <c:v>86</c:v>
                </c:pt>
                <c:pt idx="193">
                  <c:v>46</c:v>
                </c:pt>
                <c:pt idx="194">
                  <c:v>45</c:v>
                </c:pt>
                <c:pt idx="195">
                  <c:v>60</c:v>
                </c:pt>
                <c:pt idx="196">
                  <c:v>86</c:v>
                </c:pt>
                <c:pt idx="197">
                  <c:v>61</c:v>
                </c:pt>
                <c:pt idx="198">
                  <c:v>45</c:v>
                </c:pt>
                <c:pt idx="199">
                  <c:v>44</c:v>
                </c:pt>
                <c:pt idx="200">
                  <c:v>71</c:v>
                </c:pt>
                <c:pt idx="201">
                  <c:v>44</c:v>
                </c:pt>
                <c:pt idx="202">
                  <c:v>83</c:v>
                </c:pt>
                <c:pt idx="203">
                  <c:v>72</c:v>
                </c:pt>
                <c:pt idx="204">
                  <c:v>64</c:v>
                </c:pt>
                <c:pt idx="205">
                  <c:v>68</c:v>
                </c:pt>
                <c:pt idx="206">
                  <c:v>74</c:v>
                </c:pt>
                <c:pt idx="207">
                  <c:v>62</c:v>
                </c:pt>
                <c:pt idx="208">
                  <c:v>69</c:v>
                </c:pt>
                <c:pt idx="209">
                  <c:v>65</c:v>
                </c:pt>
                <c:pt idx="210">
                  <c:v>46</c:v>
                </c:pt>
                <c:pt idx="211">
                  <c:v>65</c:v>
                </c:pt>
                <c:pt idx="212">
                  <c:v>85</c:v>
                </c:pt>
                <c:pt idx="213">
                  <c:v>85</c:v>
                </c:pt>
                <c:pt idx="214">
                  <c:v>67</c:v>
                </c:pt>
                <c:pt idx="215">
                  <c:v>60</c:v>
                </c:pt>
                <c:pt idx="216">
                  <c:v>44</c:v>
                </c:pt>
                <c:pt idx="217">
                  <c:v>42</c:v>
                </c:pt>
                <c:pt idx="218">
                  <c:v>46</c:v>
                </c:pt>
                <c:pt idx="219">
                  <c:v>58</c:v>
                </c:pt>
                <c:pt idx="220">
                  <c:v>76</c:v>
                </c:pt>
                <c:pt idx="221">
                  <c:v>44</c:v>
                </c:pt>
                <c:pt idx="222">
                  <c:v>58</c:v>
                </c:pt>
                <c:pt idx="223">
                  <c:v>58</c:v>
                </c:pt>
                <c:pt idx="224">
                  <c:v>45</c:v>
                </c:pt>
                <c:pt idx="225">
                  <c:v>77</c:v>
                </c:pt>
                <c:pt idx="226">
                  <c:v>52</c:v>
                </c:pt>
                <c:pt idx="227">
                  <c:v>61</c:v>
                </c:pt>
                <c:pt idx="228">
                  <c:v>82</c:v>
                </c:pt>
                <c:pt idx="229">
                  <c:v>86</c:v>
                </c:pt>
                <c:pt idx="230">
                  <c:v>64</c:v>
                </c:pt>
                <c:pt idx="231">
                  <c:v>64</c:v>
                </c:pt>
                <c:pt idx="232">
                  <c:v>72</c:v>
                </c:pt>
                <c:pt idx="233">
                  <c:v>57</c:v>
                </c:pt>
                <c:pt idx="234">
                  <c:v>58</c:v>
                </c:pt>
                <c:pt idx="235">
                  <c:v>77</c:v>
                </c:pt>
                <c:pt idx="236">
                  <c:v>58</c:v>
                </c:pt>
                <c:pt idx="237">
                  <c:v>86</c:v>
                </c:pt>
                <c:pt idx="238">
                  <c:v>66</c:v>
                </c:pt>
                <c:pt idx="239">
                  <c:v>80</c:v>
                </c:pt>
                <c:pt idx="240">
                  <c:v>42</c:v>
                </c:pt>
                <c:pt idx="241">
                  <c:v>84</c:v>
                </c:pt>
                <c:pt idx="242">
                  <c:v>43</c:v>
                </c:pt>
                <c:pt idx="243">
                  <c:v>85</c:v>
                </c:pt>
                <c:pt idx="244">
                  <c:v>45</c:v>
                </c:pt>
                <c:pt idx="245">
                  <c:v>84</c:v>
                </c:pt>
                <c:pt idx="246">
                  <c:v>47</c:v>
                </c:pt>
                <c:pt idx="247">
                  <c:v>62</c:v>
                </c:pt>
                <c:pt idx="248">
                  <c:v>57</c:v>
                </c:pt>
                <c:pt idx="249">
                  <c:v>84</c:v>
                </c:pt>
                <c:pt idx="250">
                  <c:v>71</c:v>
                </c:pt>
                <c:pt idx="251">
                  <c:v>42</c:v>
                </c:pt>
                <c:pt idx="252">
                  <c:v>66</c:v>
                </c:pt>
                <c:pt idx="253">
                  <c:v>82</c:v>
                </c:pt>
                <c:pt idx="254">
                  <c:v>59</c:v>
                </c:pt>
                <c:pt idx="255">
                  <c:v>64</c:v>
                </c:pt>
                <c:pt idx="256">
                  <c:v>61</c:v>
                </c:pt>
                <c:pt idx="257">
                  <c:v>77</c:v>
                </c:pt>
                <c:pt idx="258">
                  <c:v>60</c:v>
                </c:pt>
                <c:pt idx="259">
                  <c:v>60</c:v>
                </c:pt>
                <c:pt idx="260">
                  <c:v>52</c:v>
                </c:pt>
                <c:pt idx="261">
                  <c:v>82</c:v>
                </c:pt>
                <c:pt idx="262">
                  <c:v>58</c:v>
                </c:pt>
                <c:pt idx="263">
                  <c:v>50</c:v>
                </c:pt>
                <c:pt idx="264">
                  <c:v>42</c:v>
                </c:pt>
                <c:pt idx="265">
                  <c:v>63</c:v>
                </c:pt>
                <c:pt idx="266">
                  <c:v>79</c:v>
                </c:pt>
                <c:pt idx="267">
                  <c:v>57</c:v>
                </c:pt>
                <c:pt idx="268">
                  <c:v>75</c:v>
                </c:pt>
                <c:pt idx="269">
                  <c:v>84</c:v>
                </c:pt>
                <c:pt idx="270">
                  <c:v>57</c:v>
                </c:pt>
                <c:pt idx="271">
                  <c:v>45</c:v>
                </c:pt>
                <c:pt idx="272">
                  <c:v>47</c:v>
                </c:pt>
                <c:pt idx="273">
                  <c:v>42</c:v>
                </c:pt>
                <c:pt idx="274">
                  <c:v>41</c:v>
                </c:pt>
                <c:pt idx="275">
                  <c:v>45</c:v>
                </c:pt>
                <c:pt idx="276">
                  <c:v>80</c:v>
                </c:pt>
                <c:pt idx="277">
                  <c:v>86</c:v>
                </c:pt>
                <c:pt idx="278">
                  <c:v>58</c:v>
                </c:pt>
                <c:pt idx="279">
                  <c:v>59</c:v>
                </c:pt>
                <c:pt idx="280">
                  <c:v>60</c:v>
                </c:pt>
                <c:pt idx="281">
                  <c:v>59</c:v>
                </c:pt>
                <c:pt idx="282">
                  <c:v>60</c:v>
                </c:pt>
                <c:pt idx="283">
                  <c:v>61</c:v>
                </c:pt>
                <c:pt idx="284">
                  <c:v>60</c:v>
                </c:pt>
                <c:pt idx="285">
                  <c:v>63</c:v>
                </c:pt>
                <c:pt idx="286">
                  <c:v>58</c:v>
                </c:pt>
                <c:pt idx="287">
                  <c:v>57</c:v>
                </c:pt>
                <c:pt idx="288">
                  <c:v>57</c:v>
                </c:pt>
                <c:pt idx="289">
                  <c:v>83</c:v>
                </c:pt>
                <c:pt idx="290">
                  <c:v>43</c:v>
                </c:pt>
                <c:pt idx="291">
                  <c:v>53</c:v>
                </c:pt>
                <c:pt idx="292">
                  <c:v>57</c:v>
                </c:pt>
                <c:pt idx="293">
                  <c:v>82</c:v>
                </c:pt>
                <c:pt idx="294">
                  <c:v>42</c:v>
                </c:pt>
                <c:pt idx="295">
                  <c:v>57</c:v>
                </c:pt>
                <c:pt idx="296">
                  <c:v>57</c:v>
                </c:pt>
                <c:pt idx="297">
                  <c:v>42</c:v>
                </c:pt>
                <c:pt idx="298">
                  <c:v>60</c:v>
                </c:pt>
                <c:pt idx="299">
                  <c:v>53</c:v>
                </c:pt>
                <c:pt idx="300">
                  <c:v>66</c:v>
                </c:pt>
                <c:pt idx="301">
                  <c:v>34</c:v>
                </c:pt>
                <c:pt idx="302">
                  <c:v>44</c:v>
                </c:pt>
                <c:pt idx="303">
                  <c:v>62</c:v>
                </c:pt>
                <c:pt idx="304">
                  <c:v>33</c:v>
                </c:pt>
                <c:pt idx="305">
                  <c:v>58</c:v>
                </c:pt>
                <c:pt idx="306">
                  <c:v>40</c:v>
                </c:pt>
                <c:pt idx="307">
                  <c:v>22</c:v>
                </c:pt>
                <c:pt idx="308">
                  <c:v>25</c:v>
                </c:pt>
                <c:pt idx="309">
                  <c:v>59</c:v>
                </c:pt>
                <c:pt idx="310">
                  <c:v>32</c:v>
                </c:pt>
                <c:pt idx="311">
                  <c:v>77</c:v>
                </c:pt>
                <c:pt idx="312">
                  <c:v>32</c:v>
                </c:pt>
                <c:pt idx="313">
                  <c:v>56</c:v>
                </c:pt>
                <c:pt idx="314">
                  <c:v>23</c:v>
                </c:pt>
                <c:pt idx="315">
                  <c:v>58</c:v>
                </c:pt>
                <c:pt idx="316">
                  <c:v>60</c:v>
                </c:pt>
                <c:pt idx="317">
                  <c:v>56</c:v>
                </c:pt>
                <c:pt idx="318">
                  <c:v>32</c:v>
                </c:pt>
                <c:pt idx="319">
                  <c:v>22</c:v>
                </c:pt>
                <c:pt idx="320">
                  <c:v>31</c:v>
                </c:pt>
                <c:pt idx="321">
                  <c:v>59</c:v>
                </c:pt>
                <c:pt idx="322">
                  <c:v>61</c:v>
                </c:pt>
                <c:pt idx="323">
                  <c:v>63</c:v>
                </c:pt>
                <c:pt idx="324">
                  <c:v>56</c:v>
                </c:pt>
                <c:pt idx="325">
                  <c:v>31</c:v>
                </c:pt>
                <c:pt idx="326">
                  <c:v>29</c:v>
                </c:pt>
                <c:pt idx="327">
                  <c:v>33</c:v>
                </c:pt>
                <c:pt idx="328">
                  <c:v>24</c:v>
                </c:pt>
                <c:pt idx="329">
                  <c:v>33</c:v>
                </c:pt>
                <c:pt idx="330">
                  <c:v>30</c:v>
                </c:pt>
                <c:pt idx="331">
                  <c:v>72</c:v>
                </c:pt>
                <c:pt idx="332">
                  <c:v>62</c:v>
                </c:pt>
                <c:pt idx="333">
                  <c:v>76</c:v>
                </c:pt>
                <c:pt idx="334">
                  <c:v>61</c:v>
                </c:pt>
                <c:pt idx="335">
                  <c:v>73</c:v>
                </c:pt>
                <c:pt idx="336">
                  <c:v>56</c:v>
                </c:pt>
                <c:pt idx="337">
                  <c:v>41</c:v>
                </c:pt>
                <c:pt idx="338">
                  <c:v>30</c:v>
                </c:pt>
                <c:pt idx="339">
                  <c:v>29</c:v>
                </c:pt>
                <c:pt idx="340">
                  <c:v>22</c:v>
                </c:pt>
                <c:pt idx="341">
                  <c:v>21</c:v>
                </c:pt>
                <c:pt idx="342">
                  <c:v>23</c:v>
                </c:pt>
                <c:pt idx="343">
                  <c:v>59</c:v>
                </c:pt>
                <c:pt idx="344">
                  <c:v>76</c:v>
                </c:pt>
                <c:pt idx="345">
                  <c:v>55</c:v>
                </c:pt>
                <c:pt idx="346">
                  <c:v>47</c:v>
                </c:pt>
                <c:pt idx="347">
                  <c:v>46</c:v>
                </c:pt>
                <c:pt idx="348">
                  <c:v>30</c:v>
                </c:pt>
                <c:pt idx="349">
                  <c:v>16</c:v>
                </c:pt>
                <c:pt idx="350">
                  <c:v>56</c:v>
                </c:pt>
                <c:pt idx="351">
                  <c:v>55</c:v>
                </c:pt>
                <c:pt idx="352">
                  <c:v>22</c:v>
                </c:pt>
                <c:pt idx="353">
                  <c:v>23</c:v>
                </c:pt>
                <c:pt idx="354">
                  <c:v>56</c:v>
                </c:pt>
                <c:pt idx="355">
                  <c:v>64</c:v>
                </c:pt>
                <c:pt idx="356">
                  <c:v>55</c:v>
                </c:pt>
                <c:pt idx="357">
                  <c:v>75</c:v>
                </c:pt>
                <c:pt idx="358">
                  <c:v>76</c:v>
                </c:pt>
                <c:pt idx="359">
                  <c:v>24</c:v>
                </c:pt>
                <c:pt idx="360">
                  <c:v>21</c:v>
                </c:pt>
                <c:pt idx="361">
                  <c:v>50</c:v>
                </c:pt>
                <c:pt idx="362">
                  <c:v>23</c:v>
                </c:pt>
                <c:pt idx="363">
                  <c:v>31</c:v>
                </c:pt>
                <c:pt idx="364">
                  <c:v>18</c:v>
                </c:pt>
                <c:pt idx="365">
                  <c:v>70</c:v>
                </c:pt>
                <c:pt idx="366">
                  <c:v>59</c:v>
                </c:pt>
                <c:pt idx="367">
                  <c:v>26</c:v>
                </c:pt>
                <c:pt idx="368">
                  <c:v>60</c:v>
                </c:pt>
                <c:pt idx="369">
                  <c:v>55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56</c:v>
                </c:pt>
                <c:pt idx="374">
                  <c:v>58</c:v>
                </c:pt>
                <c:pt idx="375">
                  <c:v>27</c:v>
                </c:pt>
                <c:pt idx="376">
                  <c:v>27</c:v>
                </c:pt>
                <c:pt idx="377">
                  <c:v>15</c:v>
                </c:pt>
                <c:pt idx="378">
                  <c:v>30</c:v>
                </c:pt>
                <c:pt idx="379">
                  <c:v>20</c:v>
                </c:pt>
                <c:pt idx="380">
                  <c:v>39</c:v>
                </c:pt>
                <c:pt idx="381">
                  <c:v>46</c:v>
                </c:pt>
                <c:pt idx="382">
                  <c:v>22</c:v>
                </c:pt>
                <c:pt idx="383">
                  <c:v>76</c:v>
                </c:pt>
                <c:pt idx="384">
                  <c:v>22</c:v>
                </c:pt>
                <c:pt idx="385">
                  <c:v>74</c:v>
                </c:pt>
                <c:pt idx="386">
                  <c:v>64</c:v>
                </c:pt>
                <c:pt idx="387">
                  <c:v>19</c:v>
                </c:pt>
                <c:pt idx="388">
                  <c:v>77</c:v>
                </c:pt>
                <c:pt idx="389">
                  <c:v>71</c:v>
                </c:pt>
                <c:pt idx="390">
                  <c:v>15</c:v>
                </c:pt>
                <c:pt idx="391">
                  <c:v>24</c:v>
                </c:pt>
                <c:pt idx="392">
                  <c:v>30</c:v>
                </c:pt>
                <c:pt idx="393">
                  <c:v>72</c:v>
                </c:pt>
                <c:pt idx="394">
                  <c:v>45</c:v>
                </c:pt>
                <c:pt idx="395">
                  <c:v>55</c:v>
                </c:pt>
                <c:pt idx="396">
                  <c:v>29</c:v>
                </c:pt>
                <c:pt idx="397">
                  <c:v>56</c:v>
                </c:pt>
                <c:pt idx="398">
                  <c:v>55</c:v>
                </c:pt>
                <c:pt idx="399">
                  <c:v>43</c:v>
                </c:pt>
                <c:pt idx="400">
                  <c:v>30</c:v>
                </c:pt>
                <c:pt idx="401">
                  <c:v>41</c:v>
                </c:pt>
                <c:pt idx="402">
                  <c:v>43</c:v>
                </c:pt>
                <c:pt idx="403">
                  <c:v>72</c:v>
                </c:pt>
                <c:pt idx="404">
                  <c:v>55</c:v>
                </c:pt>
                <c:pt idx="405">
                  <c:v>56</c:v>
                </c:pt>
                <c:pt idx="406">
                  <c:v>62</c:v>
                </c:pt>
                <c:pt idx="407">
                  <c:v>49</c:v>
                </c:pt>
                <c:pt idx="408">
                  <c:v>56</c:v>
                </c:pt>
                <c:pt idx="409">
                  <c:v>55</c:v>
                </c:pt>
                <c:pt idx="410">
                  <c:v>58</c:v>
                </c:pt>
                <c:pt idx="411">
                  <c:v>66</c:v>
                </c:pt>
                <c:pt idx="412">
                  <c:v>33</c:v>
                </c:pt>
                <c:pt idx="413">
                  <c:v>56</c:v>
                </c:pt>
                <c:pt idx="414">
                  <c:v>61</c:v>
                </c:pt>
                <c:pt idx="415">
                  <c:v>68</c:v>
                </c:pt>
                <c:pt idx="416">
                  <c:v>23</c:v>
                </c:pt>
                <c:pt idx="417">
                  <c:v>67</c:v>
                </c:pt>
                <c:pt idx="418">
                  <c:v>12</c:v>
                </c:pt>
                <c:pt idx="419">
                  <c:v>20</c:v>
                </c:pt>
                <c:pt idx="420">
                  <c:v>25</c:v>
                </c:pt>
                <c:pt idx="421">
                  <c:v>53</c:v>
                </c:pt>
                <c:pt idx="422">
                  <c:v>21</c:v>
                </c:pt>
                <c:pt idx="423">
                  <c:v>24</c:v>
                </c:pt>
                <c:pt idx="424">
                  <c:v>14</c:v>
                </c:pt>
                <c:pt idx="425">
                  <c:v>77</c:v>
                </c:pt>
                <c:pt idx="426">
                  <c:v>26</c:v>
                </c:pt>
                <c:pt idx="427">
                  <c:v>12</c:v>
                </c:pt>
                <c:pt idx="428">
                  <c:v>26</c:v>
                </c:pt>
                <c:pt idx="429">
                  <c:v>36</c:v>
                </c:pt>
                <c:pt idx="430">
                  <c:v>67</c:v>
                </c:pt>
                <c:pt idx="431">
                  <c:v>71</c:v>
                </c:pt>
                <c:pt idx="432">
                  <c:v>76</c:v>
                </c:pt>
                <c:pt idx="433">
                  <c:v>31</c:v>
                </c:pt>
                <c:pt idx="434">
                  <c:v>17</c:v>
                </c:pt>
                <c:pt idx="435">
                  <c:v>58</c:v>
                </c:pt>
                <c:pt idx="436">
                  <c:v>56</c:v>
                </c:pt>
                <c:pt idx="437">
                  <c:v>68</c:v>
                </c:pt>
                <c:pt idx="438">
                  <c:v>18</c:v>
                </c:pt>
                <c:pt idx="439">
                  <c:v>56</c:v>
                </c:pt>
                <c:pt idx="440">
                  <c:v>35</c:v>
                </c:pt>
                <c:pt idx="441">
                  <c:v>48</c:v>
                </c:pt>
                <c:pt idx="442">
                  <c:v>25</c:v>
                </c:pt>
                <c:pt idx="443">
                  <c:v>34</c:v>
                </c:pt>
                <c:pt idx="444">
                  <c:v>80</c:v>
                </c:pt>
                <c:pt idx="445">
                  <c:v>28</c:v>
                </c:pt>
                <c:pt idx="446">
                  <c:v>50</c:v>
                </c:pt>
                <c:pt idx="447">
                  <c:v>71</c:v>
                </c:pt>
                <c:pt idx="448">
                  <c:v>67</c:v>
                </c:pt>
                <c:pt idx="449">
                  <c:v>3</c:v>
                </c:pt>
                <c:pt idx="450">
                  <c:v>24</c:v>
                </c:pt>
                <c:pt idx="451">
                  <c:v>62</c:v>
                </c:pt>
                <c:pt idx="452">
                  <c:v>72</c:v>
                </c:pt>
                <c:pt idx="453">
                  <c:v>23</c:v>
                </c:pt>
                <c:pt idx="454">
                  <c:v>22</c:v>
                </c:pt>
                <c:pt idx="455">
                  <c:v>26</c:v>
                </c:pt>
                <c:pt idx="456">
                  <c:v>2</c:v>
                </c:pt>
                <c:pt idx="457">
                  <c:v>59</c:v>
                </c:pt>
                <c:pt idx="458">
                  <c:v>68</c:v>
                </c:pt>
                <c:pt idx="459">
                  <c:v>21</c:v>
                </c:pt>
                <c:pt idx="460">
                  <c:v>60</c:v>
                </c:pt>
                <c:pt idx="461">
                  <c:v>24</c:v>
                </c:pt>
                <c:pt idx="462">
                  <c:v>41</c:v>
                </c:pt>
                <c:pt idx="463">
                  <c:v>2</c:v>
                </c:pt>
                <c:pt idx="464">
                  <c:v>77</c:v>
                </c:pt>
                <c:pt idx="465">
                  <c:v>75</c:v>
                </c:pt>
                <c:pt idx="466">
                  <c:v>58</c:v>
                </c:pt>
                <c:pt idx="467">
                  <c:v>26</c:v>
                </c:pt>
                <c:pt idx="468">
                  <c:v>8</c:v>
                </c:pt>
                <c:pt idx="469">
                  <c:v>56</c:v>
                </c:pt>
                <c:pt idx="470">
                  <c:v>3</c:v>
                </c:pt>
                <c:pt idx="471">
                  <c:v>81</c:v>
                </c:pt>
                <c:pt idx="472">
                  <c:v>68</c:v>
                </c:pt>
                <c:pt idx="473">
                  <c:v>23</c:v>
                </c:pt>
                <c:pt idx="474">
                  <c:v>38</c:v>
                </c:pt>
                <c:pt idx="475">
                  <c:v>21</c:v>
                </c:pt>
                <c:pt idx="476">
                  <c:v>56</c:v>
                </c:pt>
                <c:pt idx="477">
                  <c:v>29</c:v>
                </c:pt>
                <c:pt idx="478">
                  <c:v>8</c:v>
                </c:pt>
                <c:pt idx="479">
                  <c:v>75</c:v>
                </c:pt>
                <c:pt idx="480">
                  <c:v>23</c:v>
                </c:pt>
                <c:pt idx="481">
                  <c:v>10</c:v>
                </c:pt>
                <c:pt idx="482">
                  <c:v>68</c:v>
                </c:pt>
                <c:pt idx="483">
                  <c:v>22</c:v>
                </c:pt>
                <c:pt idx="484">
                  <c:v>32</c:v>
                </c:pt>
                <c:pt idx="485">
                  <c:v>65</c:v>
                </c:pt>
                <c:pt idx="486">
                  <c:v>71</c:v>
                </c:pt>
                <c:pt idx="487">
                  <c:v>59</c:v>
                </c:pt>
                <c:pt idx="488">
                  <c:v>72</c:v>
                </c:pt>
                <c:pt idx="489">
                  <c:v>68</c:v>
                </c:pt>
                <c:pt idx="490">
                  <c:v>23</c:v>
                </c:pt>
                <c:pt idx="491">
                  <c:v>57</c:v>
                </c:pt>
                <c:pt idx="492">
                  <c:v>82</c:v>
                </c:pt>
                <c:pt idx="493">
                  <c:v>29</c:v>
                </c:pt>
                <c:pt idx="494">
                  <c:v>59</c:v>
                </c:pt>
                <c:pt idx="495">
                  <c:v>51</c:v>
                </c:pt>
                <c:pt idx="496">
                  <c:v>63</c:v>
                </c:pt>
                <c:pt idx="497">
                  <c:v>83</c:v>
                </c:pt>
                <c:pt idx="498">
                  <c:v>24</c:v>
                </c:pt>
                <c:pt idx="499">
                  <c:v>2</c:v>
                </c:pt>
                <c:pt idx="500">
                  <c:v>82</c:v>
                </c:pt>
                <c:pt idx="501">
                  <c:v>72</c:v>
                </c:pt>
                <c:pt idx="502">
                  <c:v>23</c:v>
                </c:pt>
                <c:pt idx="503">
                  <c:v>25</c:v>
                </c:pt>
                <c:pt idx="504">
                  <c:v>6</c:v>
                </c:pt>
                <c:pt idx="505">
                  <c:v>84</c:v>
                </c:pt>
                <c:pt idx="506">
                  <c:v>53</c:v>
                </c:pt>
                <c:pt idx="507">
                  <c:v>8</c:v>
                </c:pt>
                <c:pt idx="508">
                  <c:v>82</c:v>
                </c:pt>
                <c:pt idx="509">
                  <c:v>59</c:v>
                </c:pt>
                <c:pt idx="510">
                  <c:v>5</c:v>
                </c:pt>
                <c:pt idx="511">
                  <c:v>82</c:v>
                </c:pt>
                <c:pt idx="512">
                  <c:v>26</c:v>
                </c:pt>
                <c:pt idx="513">
                  <c:v>40</c:v>
                </c:pt>
                <c:pt idx="514">
                  <c:v>59</c:v>
                </c:pt>
                <c:pt idx="515">
                  <c:v>28</c:v>
                </c:pt>
                <c:pt idx="516">
                  <c:v>24</c:v>
                </c:pt>
                <c:pt idx="517">
                  <c:v>57</c:v>
                </c:pt>
                <c:pt idx="518">
                  <c:v>26</c:v>
                </c:pt>
                <c:pt idx="519">
                  <c:v>29</c:v>
                </c:pt>
                <c:pt idx="520">
                  <c:v>74</c:v>
                </c:pt>
                <c:pt idx="521">
                  <c:v>1</c:v>
                </c:pt>
                <c:pt idx="522">
                  <c:v>84</c:v>
                </c:pt>
                <c:pt idx="523">
                  <c:v>19</c:v>
                </c:pt>
                <c:pt idx="524">
                  <c:v>58</c:v>
                </c:pt>
                <c:pt idx="525">
                  <c:v>57</c:v>
                </c:pt>
                <c:pt idx="526">
                  <c:v>54</c:v>
                </c:pt>
                <c:pt idx="527">
                  <c:v>58</c:v>
                </c:pt>
                <c:pt idx="528">
                  <c:v>78</c:v>
                </c:pt>
                <c:pt idx="529">
                  <c:v>24</c:v>
                </c:pt>
                <c:pt idx="530">
                  <c:v>81</c:v>
                </c:pt>
                <c:pt idx="531">
                  <c:v>60</c:v>
                </c:pt>
                <c:pt idx="532">
                  <c:v>2</c:v>
                </c:pt>
                <c:pt idx="533">
                  <c:v>83</c:v>
                </c:pt>
                <c:pt idx="534">
                  <c:v>27</c:v>
                </c:pt>
                <c:pt idx="535">
                  <c:v>10</c:v>
                </c:pt>
                <c:pt idx="536">
                  <c:v>78</c:v>
                </c:pt>
                <c:pt idx="537">
                  <c:v>79</c:v>
                </c:pt>
                <c:pt idx="538">
                  <c:v>21</c:v>
                </c:pt>
                <c:pt idx="539">
                  <c:v>74</c:v>
                </c:pt>
                <c:pt idx="540">
                  <c:v>58</c:v>
                </c:pt>
                <c:pt idx="541">
                  <c:v>25</c:v>
                </c:pt>
                <c:pt idx="542">
                  <c:v>6</c:v>
                </c:pt>
                <c:pt idx="543">
                  <c:v>71</c:v>
                </c:pt>
                <c:pt idx="544">
                  <c:v>21</c:v>
                </c:pt>
                <c:pt idx="545">
                  <c:v>84</c:v>
                </c:pt>
                <c:pt idx="546">
                  <c:v>25</c:v>
                </c:pt>
                <c:pt idx="547">
                  <c:v>59</c:v>
                </c:pt>
                <c:pt idx="548">
                  <c:v>24</c:v>
                </c:pt>
                <c:pt idx="549">
                  <c:v>11</c:v>
                </c:pt>
                <c:pt idx="550">
                  <c:v>57</c:v>
                </c:pt>
                <c:pt idx="551">
                  <c:v>56</c:v>
                </c:pt>
                <c:pt idx="552">
                  <c:v>71</c:v>
                </c:pt>
                <c:pt idx="553">
                  <c:v>3</c:v>
                </c:pt>
                <c:pt idx="554">
                  <c:v>59</c:v>
                </c:pt>
                <c:pt idx="555">
                  <c:v>70</c:v>
                </c:pt>
                <c:pt idx="556">
                  <c:v>20</c:v>
                </c:pt>
                <c:pt idx="557">
                  <c:v>58</c:v>
                </c:pt>
                <c:pt idx="558">
                  <c:v>50</c:v>
                </c:pt>
                <c:pt idx="559">
                  <c:v>2</c:v>
                </c:pt>
                <c:pt idx="560">
                  <c:v>84</c:v>
                </c:pt>
                <c:pt idx="561">
                  <c:v>83</c:v>
                </c:pt>
                <c:pt idx="562">
                  <c:v>23</c:v>
                </c:pt>
                <c:pt idx="563">
                  <c:v>56</c:v>
                </c:pt>
                <c:pt idx="564">
                  <c:v>21</c:v>
                </c:pt>
                <c:pt idx="565">
                  <c:v>85</c:v>
                </c:pt>
                <c:pt idx="566">
                  <c:v>36</c:v>
                </c:pt>
                <c:pt idx="567">
                  <c:v>77</c:v>
                </c:pt>
                <c:pt idx="568">
                  <c:v>4</c:v>
                </c:pt>
                <c:pt idx="569">
                  <c:v>70</c:v>
                </c:pt>
                <c:pt idx="570">
                  <c:v>58</c:v>
                </c:pt>
                <c:pt idx="571">
                  <c:v>28</c:v>
                </c:pt>
                <c:pt idx="572">
                  <c:v>58</c:v>
                </c:pt>
                <c:pt idx="573">
                  <c:v>37</c:v>
                </c:pt>
                <c:pt idx="574">
                  <c:v>42</c:v>
                </c:pt>
                <c:pt idx="575">
                  <c:v>70</c:v>
                </c:pt>
                <c:pt idx="576">
                  <c:v>5</c:v>
                </c:pt>
                <c:pt idx="577">
                  <c:v>76</c:v>
                </c:pt>
                <c:pt idx="578">
                  <c:v>1</c:v>
                </c:pt>
                <c:pt idx="579">
                  <c:v>56</c:v>
                </c:pt>
                <c:pt idx="580">
                  <c:v>23</c:v>
                </c:pt>
                <c:pt idx="581">
                  <c:v>58</c:v>
                </c:pt>
                <c:pt idx="582">
                  <c:v>2</c:v>
                </c:pt>
                <c:pt idx="583">
                  <c:v>84</c:v>
                </c:pt>
                <c:pt idx="584">
                  <c:v>25</c:v>
                </c:pt>
                <c:pt idx="585">
                  <c:v>57</c:v>
                </c:pt>
                <c:pt idx="586">
                  <c:v>66</c:v>
                </c:pt>
                <c:pt idx="587">
                  <c:v>14</c:v>
                </c:pt>
                <c:pt idx="588">
                  <c:v>56</c:v>
                </c:pt>
                <c:pt idx="589">
                  <c:v>54</c:v>
                </c:pt>
                <c:pt idx="590">
                  <c:v>12</c:v>
                </c:pt>
                <c:pt idx="591">
                  <c:v>58</c:v>
                </c:pt>
                <c:pt idx="592">
                  <c:v>23</c:v>
                </c:pt>
                <c:pt idx="593">
                  <c:v>58</c:v>
                </c:pt>
                <c:pt idx="594">
                  <c:v>72</c:v>
                </c:pt>
                <c:pt idx="595">
                  <c:v>1</c:v>
                </c:pt>
                <c:pt idx="596">
                  <c:v>77</c:v>
                </c:pt>
                <c:pt idx="597">
                  <c:v>21</c:v>
                </c:pt>
                <c:pt idx="598">
                  <c:v>60</c:v>
                </c:pt>
              </c:numCache>
            </c:numRef>
          </c:val>
        </c:ser>
        <c:ser>
          <c:idx val="1"/>
          <c:order val="1"/>
          <c:tx>
            <c:strRef>
              <c:f>Sheet1!$J$4</c:f>
              <c:strCache>
                <c:ptCount val="1"/>
                <c:pt idx="0">
                  <c:v>Outlet</c:v>
                </c:pt>
              </c:strCache>
            </c:strRef>
          </c:tx>
          <c:marker>
            <c:symbol val="none"/>
          </c:marker>
          <c:val>
            <c:numRef>
              <c:f>Sheet1!$J$5:$J$603</c:f>
              <c:numCache>
                <c:formatCode>General</c:formatCode>
                <c:ptCount val="599"/>
                <c:pt idx="0">
                  <c:v>52</c:v>
                </c:pt>
                <c:pt idx="1">
                  <c:v>59</c:v>
                </c:pt>
                <c:pt idx="2">
                  <c:v>52</c:v>
                </c:pt>
                <c:pt idx="3">
                  <c:v>42</c:v>
                </c:pt>
                <c:pt idx="4">
                  <c:v>33</c:v>
                </c:pt>
                <c:pt idx="5">
                  <c:v>53</c:v>
                </c:pt>
                <c:pt idx="6">
                  <c:v>18</c:v>
                </c:pt>
                <c:pt idx="7">
                  <c:v>61</c:v>
                </c:pt>
                <c:pt idx="8">
                  <c:v>27</c:v>
                </c:pt>
                <c:pt idx="9">
                  <c:v>37</c:v>
                </c:pt>
                <c:pt idx="10">
                  <c:v>44</c:v>
                </c:pt>
                <c:pt idx="11">
                  <c:v>52</c:v>
                </c:pt>
                <c:pt idx="12">
                  <c:v>45</c:v>
                </c:pt>
                <c:pt idx="13">
                  <c:v>47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46</c:v>
                </c:pt>
                <c:pt idx="18">
                  <c:v>42</c:v>
                </c:pt>
                <c:pt idx="19">
                  <c:v>40</c:v>
                </c:pt>
                <c:pt idx="20">
                  <c:v>48</c:v>
                </c:pt>
                <c:pt idx="21">
                  <c:v>36</c:v>
                </c:pt>
                <c:pt idx="22">
                  <c:v>51</c:v>
                </c:pt>
                <c:pt idx="23">
                  <c:v>25</c:v>
                </c:pt>
                <c:pt idx="24">
                  <c:v>55</c:v>
                </c:pt>
                <c:pt idx="25">
                  <c:v>19</c:v>
                </c:pt>
                <c:pt idx="26">
                  <c:v>63</c:v>
                </c:pt>
                <c:pt idx="27">
                  <c:v>70</c:v>
                </c:pt>
                <c:pt idx="28">
                  <c:v>43</c:v>
                </c:pt>
                <c:pt idx="29">
                  <c:v>50</c:v>
                </c:pt>
                <c:pt idx="30">
                  <c:v>29</c:v>
                </c:pt>
                <c:pt idx="31">
                  <c:v>55</c:v>
                </c:pt>
                <c:pt idx="32">
                  <c:v>20</c:v>
                </c:pt>
                <c:pt idx="33">
                  <c:v>20</c:v>
                </c:pt>
                <c:pt idx="34">
                  <c:v>41</c:v>
                </c:pt>
                <c:pt idx="35">
                  <c:v>41</c:v>
                </c:pt>
                <c:pt idx="36">
                  <c:v>45</c:v>
                </c:pt>
                <c:pt idx="37">
                  <c:v>57</c:v>
                </c:pt>
                <c:pt idx="38">
                  <c:v>17</c:v>
                </c:pt>
                <c:pt idx="39">
                  <c:v>30</c:v>
                </c:pt>
                <c:pt idx="40">
                  <c:v>42</c:v>
                </c:pt>
                <c:pt idx="41">
                  <c:v>19</c:v>
                </c:pt>
                <c:pt idx="42">
                  <c:v>43</c:v>
                </c:pt>
                <c:pt idx="43">
                  <c:v>41</c:v>
                </c:pt>
                <c:pt idx="44">
                  <c:v>27</c:v>
                </c:pt>
                <c:pt idx="45">
                  <c:v>51</c:v>
                </c:pt>
                <c:pt idx="46">
                  <c:v>51</c:v>
                </c:pt>
                <c:pt idx="47">
                  <c:v>24</c:v>
                </c:pt>
                <c:pt idx="48">
                  <c:v>23</c:v>
                </c:pt>
                <c:pt idx="49">
                  <c:v>40</c:v>
                </c:pt>
                <c:pt idx="50">
                  <c:v>57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63</c:v>
                </c:pt>
                <c:pt idx="55">
                  <c:v>20</c:v>
                </c:pt>
                <c:pt idx="56">
                  <c:v>58</c:v>
                </c:pt>
                <c:pt idx="57">
                  <c:v>18</c:v>
                </c:pt>
                <c:pt idx="58">
                  <c:v>52</c:v>
                </c:pt>
                <c:pt idx="59">
                  <c:v>41</c:v>
                </c:pt>
                <c:pt idx="60">
                  <c:v>19</c:v>
                </c:pt>
                <c:pt idx="61">
                  <c:v>49</c:v>
                </c:pt>
                <c:pt idx="62">
                  <c:v>62</c:v>
                </c:pt>
                <c:pt idx="63">
                  <c:v>27</c:v>
                </c:pt>
                <c:pt idx="64">
                  <c:v>55</c:v>
                </c:pt>
                <c:pt idx="65">
                  <c:v>65</c:v>
                </c:pt>
                <c:pt idx="66">
                  <c:v>21</c:v>
                </c:pt>
                <c:pt idx="67">
                  <c:v>35</c:v>
                </c:pt>
                <c:pt idx="68">
                  <c:v>20</c:v>
                </c:pt>
                <c:pt idx="69">
                  <c:v>42</c:v>
                </c:pt>
                <c:pt idx="70">
                  <c:v>54</c:v>
                </c:pt>
                <c:pt idx="71">
                  <c:v>42</c:v>
                </c:pt>
                <c:pt idx="72">
                  <c:v>40</c:v>
                </c:pt>
                <c:pt idx="73">
                  <c:v>61</c:v>
                </c:pt>
                <c:pt idx="74">
                  <c:v>64</c:v>
                </c:pt>
                <c:pt idx="75">
                  <c:v>66</c:v>
                </c:pt>
                <c:pt idx="76">
                  <c:v>55</c:v>
                </c:pt>
                <c:pt idx="77">
                  <c:v>58</c:v>
                </c:pt>
                <c:pt idx="78">
                  <c:v>38</c:v>
                </c:pt>
                <c:pt idx="79">
                  <c:v>41</c:v>
                </c:pt>
                <c:pt idx="80">
                  <c:v>42</c:v>
                </c:pt>
                <c:pt idx="81">
                  <c:v>26</c:v>
                </c:pt>
                <c:pt idx="82">
                  <c:v>38</c:v>
                </c:pt>
                <c:pt idx="83">
                  <c:v>22</c:v>
                </c:pt>
                <c:pt idx="84">
                  <c:v>68</c:v>
                </c:pt>
                <c:pt idx="85">
                  <c:v>65</c:v>
                </c:pt>
                <c:pt idx="86">
                  <c:v>62</c:v>
                </c:pt>
                <c:pt idx="87">
                  <c:v>51</c:v>
                </c:pt>
                <c:pt idx="88">
                  <c:v>61</c:v>
                </c:pt>
                <c:pt idx="89">
                  <c:v>55</c:v>
                </c:pt>
                <c:pt idx="90">
                  <c:v>50</c:v>
                </c:pt>
                <c:pt idx="91">
                  <c:v>46</c:v>
                </c:pt>
                <c:pt idx="92">
                  <c:v>23</c:v>
                </c:pt>
                <c:pt idx="93">
                  <c:v>67</c:v>
                </c:pt>
                <c:pt idx="94">
                  <c:v>67</c:v>
                </c:pt>
                <c:pt idx="95">
                  <c:v>67</c:v>
                </c:pt>
                <c:pt idx="96">
                  <c:v>47</c:v>
                </c:pt>
                <c:pt idx="97">
                  <c:v>67</c:v>
                </c:pt>
                <c:pt idx="98">
                  <c:v>35</c:v>
                </c:pt>
                <c:pt idx="99">
                  <c:v>58</c:v>
                </c:pt>
                <c:pt idx="100">
                  <c:v>61</c:v>
                </c:pt>
                <c:pt idx="101">
                  <c:v>53</c:v>
                </c:pt>
                <c:pt idx="102">
                  <c:v>69</c:v>
                </c:pt>
                <c:pt idx="103">
                  <c:v>36</c:v>
                </c:pt>
                <c:pt idx="104">
                  <c:v>45</c:v>
                </c:pt>
                <c:pt idx="105">
                  <c:v>48</c:v>
                </c:pt>
                <c:pt idx="106">
                  <c:v>61</c:v>
                </c:pt>
                <c:pt idx="107">
                  <c:v>53</c:v>
                </c:pt>
                <c:pt idx="108">
                  <c:v>53</c:v>
                </c:pt>
                <c:pt idx="109">
                  <c:v>21</c:v>
                </c:pt>
                <c:pt idx="110">
                  <c:v>21</c:v>
                </c:pt>
                <c:pt idx="111">
                  <c:v>20</c:v>
                </c:pt>
                <c:pt idx="112">
                  <c:v>33</c:v>
                </c:pt>
                <c:pt idx="113">
                  <c:v>54</c:v>
                </c:pt>
                <c:pt idx="114">
                  <c:v>58</c:v>
                </c:pt>
                <c:pt idx="115">
                  <c:v>69</c:v>
                </c:pt>
                <c:pt idx="116">
                  <c:v>34</c:v>
                </c:pt>
                <c:pt idx="117">
                  <c:v>34</c:v>
                </c:pt>
                <c:pt idx="118">
                  <c:v>35</c:v>
                </c:pt>
                <c:pt idx="119">
                  <c:v>54</c:v>
                </c:pt>
                <c:pt idx="120">
                  <c:v>54</c:v>
                </c:pt>
                <c:pt idx="121">
                  <c:v>20</c:v>
                </c:pt>
                <c:pt idx="122">
                  <c:v>34</c:v>
                </c:pt>
                <c:pt idx="123">
                  <c:v>54</c:v>
                </c:pt>
                <c:pt idx="124">
                  <c:v>70</c:v>
                </c:pt>
                <c:pt idx="125">
                  <c:v>50</c:v>
                </c:pt>
                <c:pt idx="126">
                  <c:v>50</c:v>
                </c:pt>
                <c:pt idx="127">
                  <c:v>20</c:v>
                </c:pt>
                <c:pt idx="128">
                  <c:v>35</c:v>
                </c:pt>
                <c:pt idx="129">
                  <c:v>57</c:v>
                </c:pt>
                <c:pt idx="130">
                  <c:v>66</c:v>
                </c:pt>
                <c:pt idx="131">
                  <c:v>19</c:v>
                </c:pt>
                <c:pt idx="132">
                  <c:v>56</c:v>
                </c:pt>
                <c:pt idx="133">
                  <c:v>61</c:v>
                </c:pt>
                <c:pt idx="134">
                  <c:v>70</c:v>
                </c:pt>
                <c:pt idx="135">
                  <c:v>33</c:v>
                </c:pt>
                <c:pt idx="136">
                  <c:v>56</c:v>
                </c:pt>
                <c:pt idx="137">
                  <c:v>42</c:v>
                </c:pt>
                <c:pt idx="138">
                  <c:v>34</c:v>
                </c:pt>
                <c:pt idx="139">
                  <c:v>20</c:v>
                </c:pt>
                <c:pt idx="140">
                  <c:v>36</c:v>
                </c:pt>
                <c:pt idx="141">
                  <c:v>20</c:v>
                </c:pt>
                <c:pt idx="142">
                  <c:v>25</c:v>
                </c:pt>
                <c:pt idx="143">
                  <c:v>38</c:v>
                </c:pt>
                <c:pt idx="144">
                  <c:v>51</c:v>
                </c:pt>
                <c:pt idx="145">
                  <c:v>58</c:v>
                </c:pt>
                <c:pt idx="146">
                  <c:v>56</c:v>
                </c:pt>
                <c:pt idx="147">
                  <c:v>76</c:v>
                </c:pt>
                <c:pt idx="148">
                  <c:v>24</c:v>
                </c:pt>
                <c:pt idx="149">
                  <c:v>29</c:v>
                </c:pt>
                <c:pt idx="150">
                  <c:v>11</c:v>
                </c:pt>
                <c:pt idx="151">
                  <c:v>28</c:v>
                </c:pt>
                <c:pt idx="152">
                  <c:v>75</c:v>
                </c:pt>
                <c:pt idx="153">
                  <c:v>0</c:v>
                </c:pt>
                <c:pt idx="154">
                  <c:v>17</c:v>
                </c:pt>
                <c:pt idx="155">
                  <c:v>17</c:v>
                </c:pt>
                <c:pt idx="156">
                  <c:v>12</c:v>
                </c:pt>
                <c:pt idx="157">
                  <c:v>0</c:v>
                </c:pt>
                <c:pt idx="158">
                  <c:v>63</c:v>
                </c:pt>
                <c:pt idx="159">
                  <c:v>77</c:v>
                </c:pt>
                <c:pt idx="160">
                  <c:v>32</c:v>
                </c:pt>
                <c:pt idx="161">
                  <c:v>57</c:v>
                </c:pt>
                <c:pt idx="162">
                  <c:v>76</c:v>
                </c:pt>
                <c:pt idx="163">
                  <c:v>60</c:v>
                </c:pt>
                <c:pt idx="164">
                  <c:v>59</c:v>
                </c:pt>
                <c:pt idx="165">
                  <c:v>21</c:v>
                </c:pt>
                <c:pt idx="166">
                  <c:v>56</c:v>
                </c:pt>
                <c:pt idx="167">
                  <c:v>17</c:v>
                </c:pt>
                <c:pt idx="168">
                  <c:v>0</c:v>
                </c:pt>
                <c:pt idx="169">
                  <c:v>16</c:v>
                </c:pt>
                <c:pt idx="170">
                  <c:v>16</c:v>
                </c:pt>
                <c:pt idx="171">
                  <c:v>1</c:v>
                </c:pt>
                <c:pt idx="172">
                  <c:v>5</c:v>
                </c:pt>
                <c:pt idx="173">
                  <c:v>39</c:v>
                </c:pt>
                <c:pt idx="174">
                  <c:v>58</c:v>
                </c:pt>
                <c:pt idx="175">
                  <c:v>61</c:v>
                </c:pt>
                <c:pt idx="176">
                  <c:v>19</c:v>
                </c:pt>
                <c:pt idx="177">
                  <c:v>19</c:v>
                </c:pt>
                <c:pt idx="178">
                  <c:v>49</c:v>
                </c:pt>
                <c:pt idx="179">
                  <c:v>73</c:v>
                </c:pt>
                <c:pt idx="180">
                  <c:v>18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78</c:v>
                </c:pt>
                <c:pt idx="185">
                  <c:v>62</c:v>
                </c:pt>
                <c:pt idx="186">
                  <c:v>17</c:v>
                </c:pt>
                <c:pt idx="187">
                  <c:v>0</c:v>
                </c:pt>
                <c:pt idx="188">
                  <c:v>0</c:v>
                </c:pt>
                <c:pt idx="189">
                  <c:v>10</c:v>
                </c:pt>
                <c:pt idx="190">
                  <c:v>58</c:v>
                </c:pt>
                <c:pt idx="191">
                  <c:v>43</c:v>
                </c:pt>
                <c:pt idx="192">
                  <c:v>53</c:v>
                </c:pt>
                <c:pt idx="193">
                  <c:v>60</c:v>
                </c:pt>
                <c:pt idx="194">
                  <c:v>16</c:v>
                </c:pt>
                <c:pt idx="195">
                  <c:v>0</c:v>
                </c:pt>
                <c:pt idx="196">
                  <c:v>30</c:v>
                </c:pt>
                <c:pt idx="197">
                  <c:v>69</c:v>
                </c:pt>
                <c:pt idx="198">
                  <c:v>0</c:v>
                </c:pt>
                <c:pt idx="199">
                  <c:v>76</c:v>
                </c:pt>
                <c:pt idx="200">
                  <c:v>0</c:v>
                </c:pt>
                <c:pt idx="201">
                  <c:v>0</c:v>
                </c:pt>
                <c:pt idx="202">
                  <c:v>53</c:v>
                </c:pt>
                <c:pt idx="203">
                  <c:v>77</c:v>
                </c:pt>
                <c:pt idx="204">
                  <c:v>0</c:v>
                </c:pt>
                <c:pt idx="205">
                  <c:v>74</c:v>
                </c:pt>
                <c:pt idx="206">
                  <c:v>0</c:v>
                </c:pt>
                <c:pt idx="207">
                  <c:v>20</c:v>
                </c:pt>
                <c:pt idx="208">
                  <c:v>0</c:v>
                </c:pt>
                <c:pt idx="209">
                  <c:v>60</c:v>
                </c:pt>
                <c:pt idx="210">
                  <c:v>17</c:v>
                </c:pt>
                <c:pt idx="211">
                  <c:v>0</c:v>
                </c:pt>
                <c:pt idx="212">
                  <c:v>22</c:v>
                </c:pt>
                <c:pt idx="213">
                  <c:v>57</c:v>
                </c:pt>
                <c:pt idx="214">
                  <c:v>47</c:v>
                </c:pt>
                <c:pt idx="215">
                  <c:v>56</c:v>
                </c:pt>
                <c:pt idx="216">
                  <c:v>78</c:v>
                </c:pt>
                <c:pt idx="217">
                  <c:v>46</c:v>
                </c:pt>
                <c:pt idx="218">
                  <c:v>59</c:v>
                </c:pt>
                <c:pt idx="219">
                  <c:v>37</c:v>
                </c:pt>
                <c:pt idx="220">
                  <c:v>57</c:v>
                </c:pt>
                <c:pt idx="221">
                  <c:v>32</c:v>
                </c:pt>
                <c:pt idx="222">
                  <c:v>61</c:v>
                </c:pt>
                <c:pt idx="223">
                  <c:v>0</c:v>
                </c:pt>
                <c:pt idx="224">
                  <c:v>32</c:v>
                </c:pt>
                <c:pt idx="225">
                  <c:v>18</c:v>
                </c:pt>
                <c:pt idx="226">
                  <c:v>60</c:v>
                </c:pt>
                <c:pt idx="227">
                  <c:v>0</c:v>
                </c:pt>
                <c:pt idx="228">
                  <c:v>53</c:v>
                </c:pt>
                <c:pt idx="229">
                  <c:v>17</c:v>
                </c:pt>
                <c:pt idx="230">
                  <c:v>67</c:v>
                </c:pt>
                <c:pt idx="231">
                  <c:v>13</c:v>
                </c:pt>
                <c:pt idx="232">
                  <c:v>39</c:v>
                </c:pt>
                <c:pt idx="233">
                  <c:v>58</c:v>
                </c:pt>
                <c:pt idx="234">
                  <c:v>55</c:v>
                </c:pt>
                <c:pt idx="235">
                  <c:v>51</c:v>
                </c:pt>
                <c:pt idx="236">
                  <c:v>75</c:v>
                </c:pt>
                <c:pt idx="237">
                  <c:v>57</c:v>
                </c:pt>
                <c:pt idx="238">
                  <c:v>4</c:v>
                </c:pt>
                <c:pt idx="239">
                  <c:v>17</c:v>
                </c:pt>
                <c:pt idx="240">
                  <c:v>56</c:v>
                </c:pt>
                <c:pt idx="241">
                  <c:v>0</c:v>
                </c:pt>
                <c:pt idx="242">
                  <c:v>67</c:v>
                </c:pt>
                <c:pt idx="243">
                  <c:v>57</c:v>
                </c:pt>
                <c:pt idx="244">
                  <c:v>59</c:v>
                </c:pt>
                <c:pt idx="245">
                  <c:v>19</c:v>
                </c:pt>
                <c:pt idx="246">
                  <c:v>16</c:v>
                </c:pt>
                <c:pt idx="247">
                  <c:v>79</c:v>
                </c:pt>
                <c:pt idx="248">
                  <c:v>0</c:v>
                </c:pt>
                <c:pt idx="249">
                  <c:v>0</c:v>
                </c:pt>
                <c:pt idx="250">
                  <c:v>58</c:v>
                </c:pt>
                <c:pt idx="251">
                  <c:v>57</c:v>
                </c:pt>
                <c:pt idx="252">
                  <c:v>59</c:v>
                </c:pt>
                <c:pt idx="253">
                  <c:v>62</c:v>
                </c:pt>
                <c:pt idx="254">
                  <c:v>67</c:v>
                </c:pt>
                <c:pt idx="255">
                  <c:v>74</c:v>
                </c:pt>
                <c:pt idx="256">
                  <c:v>19</c:v>
                </c:pt>
                <c:pt idx="257">
                  <c:v>78</c:v>
                </c:pt>
                <c:pt idx="258">
                  <c:v>70</c:v>
                </c:pt>
                <c:pt idx="259">
                  <c:v>0</c:v>
                </c:pt>
                <c:pt idx="260">
                  <c:v>70</c:v>
                </c:pt>
                <c:pt idx="261">
                  <c:v>79</c:v>
                </c:pt>
                <c:pt idx="262">
                  <c:v>67</c:v>
                </c:pt>
                <c:pt idx="263">
                  <c:v>18</c:v>
                </c:pt>
                <c:pt idx="264">
                  <c:v>59</c:v>
                </c:pt>
                <c:pt idx="265">
                  <c:v>3</c:v>
                </c:pt>
                <c:pt idx="266">
                  <c:v>57</c:v>
                </c:pt>
                <c:pt idx="267">
                  <c:v>0</c:v>
                </c:pt>
                <c:pt idx="268">
                  <c:v>57</c:v>
                </c:pt>
                <c:pt idx="269">
                  <c:v>52</c:v>
                </c:pt>
                <c:pt idx="270">
                  <c:v>73</c:v>
                </c:pt>
                <c:pt idx="271">
                  <c:v>60</c:v>
                </c:pt>
                <c:pt idx="272">
                  <c:v>22</c:v>
                </c:pt>
                <c:pt idx="273">
                  <c:v>56</c:v>
                </c:pt>
                <c:pt idx="274">
                  <c:v>71</c:v>
                </c:pt>
                <c:pt idx="275">
                  <c:v>69</c:v>
                </c:pt>
                <c:pt idx="276">
                  <c:v>35</c:v>
                </c:pt>
                <c:pt idx="277">
                  <c:v>0</c:v>
                </c:pt>
                <c:pt idx="278">
                  <c:v>49</c:v>
                </c:pt>
                <c:pt idx="279">
                  <c:v>0</c:v>
                </c:pt>
                <c:pt idx="280">
                  <c:v>57</c:v>
                </c:pt>
                <c:pt idx="281">
                  <c:v>69</c:v>
                </c:pt>
                <c:pt idx="282">
                  <c:v>64</c:v>
                </c:pt>
                <c:pt idx="283">
                  <c:v>61</c:v>
                </c:pt>
                <c:pt idx="284">
                  <c:v>56</c:v>
                </c:pt>
                <c:pt idx="285">
                  <c:v>0</c:v>
                </c:pt>
                <c:pt idx="286">
                  <c:v>59</c:v>
                </c:pt>
                <c:pt idx="287">
                  <c:v>54</c:v>
                </c:pt>
                <c:pt idx="288">
                  <c:v>17</c:v>
                </c:pt>
                <c:pt idx="289">
                  <c:v>57</c:v>
                </c:pt>
                <c:pt idx="290">
                  <c:v>36</c:v>
                </c:pt>
                <c:pt idx="291">
                  <c:v>57</c:v>
                </c:pt>
                <c:pt idx="292">
                  <c:v>58</c:v>
                </c:pt>
                <c:pt idx="293">
                  <c:v>0</c:v>
                </c:pt>
                <c:pt idx="294">
                  <c:v>0</c:v>
                </c:pt>
                <c:pt idx="295">
                  <c:v>51</c:v>
                </c:pt>
                <c:pt idx="296">
                  <c:v>3</c:v>
                </c:pt>
                <c:pt idx="297">
                  <c:v>74</c:v>
                </c:pt>
                <c:pt idx="298">
                  <c:v>0</c:v>
                </c:pt>
                <c:pt idx="299">
                  <c:v>53</c:v>
                </c:pt>
                <c:pt idx="300">
                  <c:v>13</c:v>
                </c:pt>
                <c:pt idx="301">
                  <c:v>73</c:v>
                </c:pt>
                <c:pt idx="302">
                  <c:v>12</c:v>
                </c:pt>
                <c:pt idx="303">
                  <c:v>20</c:v>
                </c:pt>
                <c:pt idx="304">
                  <c:v>0</c:v>
                </c:pt>
                <c:pt idx="305">
                  <c:v>51</c:v>
                </c:pt>
                <c:pt idx="306">
                  <c:v>51</c:v>
                </c:pt>
                <c:pt idx="307">
                  <c:v>75</c:v>
                </c:pt>
                <c:pt idx="308">
                  <c:v>7</c:v>
                </c:pt>
                <c:pt idx="309">
                  <c:v>17</c:v>
                </c:pt>
                <c:pt idx="310">
                  <c:v>0</c:v>
                </c:pt>
                <c:pt idx="311">
                  <c:v>52</c:v>
                </c:pt>
                <c:pt idx="312">
                  <c:v>0</c:v>
                </c:pt>
                <c:pt idx="313">
                  <c:v>68</c:v>
                </c:pt>
                <c:pt idx="314">
                  <c:v>0</c:v>
                </c:pt>
                <c:pt idx="315">
                  <c:v>31</c:v>
                </c:pt>
                <c:pt idx="316">
                  <c:v>62</c:v>
                </c:pt>
                <c:pt idx="317">
                  <c:v>13</c:v>
                </c:pt>
                <c:pt idx="318">
                  <c:v>54</c:v>
                </c:pt>
                <c:pt idx="319">
                  <c:v>7</c:v>
                </c:pt>
                <c:pt idx="320">
                  <c:v>12</c:v>
                </c:pt>
                <c:pt idx="321">
                  <c:v>60</c:v>
                </c:pt>
                <c:pt idx="322">
                  <c:v>50</c:v>
                </c:pt>
                <c:pt idx="323">
                  <c:v>57</c:v>
                </c:pt>
                <c:pt idx="324">
                  <c:v>47</c:v>
                </c:pt>
                <c:pt idx="325">
                  <c:v>32</c:v>
                </c:pt>
                <c:pt idx="326">
                  <c:v>50</c:v>
                </c:pt>
                <c:pt idx="327">
                  <c:v>0</c:v>
                </c:pt>
                <c:pt idx="328">
                  <c:v>50</c:v>
                </c:pt>
                <c:pt idx="329">
                  <c:v>63</c:v>
                </c:pt>
                <c:pt idx="330">
                  <c:v>0</c:v>
                </c:pt>
                <c:pt idx="331">
                  <c:v>52</c:v>
                </c:pt>
                <c:pt idx="332">
                  <c:v>71</c:v>
                </c:pt>
                <c:pt idx="333">
                  <c:v>10</c:v>
                </c:pt>
                <c:pt idx="334">
                  <c:v>57</c:v>
                </c:pt>
                <c:pt idx="335">
                  <c:v>13</c:v>
                </c:pt>
                <c:pt idx="336">
                  <c:v>52</c:v>
                </c:pt>
                <c:pt idx="337">
                  <c:v>0</c:v>
                </c:pt>
                <c:pt idx="338">
                  <c:v>13</c:v>
                </c:pt>
                <c:pt idx="339">
                  <c:v>53</c:v>
                </c:pt>
                <c:pt idx="340">
                  <c:v>0</c:v>
                </c:pt>
                <c:pt idx="341">
                  <c:v>51</c:v>
                </c:pt>
                <c:pt idx="342">
                  <c:v>13</c:v>
                </c:pt>
                <c:pt idx="343">
                  <c:v>51</c:v>
                </c:pt>
                <c:pt idx="344">
                  <c:v>0</c:v>
                </c:pt>
                <c:pt idx="345">
                  <c:v>50</c:v>
                </c:pt>
                <c:pt idx="346">
                  <c:v>70</c:v>
                </c:pt>
                <c:pt idx="347">
                  <c:v>58</c:v>
                </c:pt>
                <c:pt idx="348">
                  <c:v>57</c:v>
                </c:pt>
                <c:pt idx="349">
                  <c:v>13</c:v>
                </c:pt>
                <c:pt idx="350">
                  <c:v>70</c:v>
                </c:pt>
                <c:pt idx="351">
                  <c:v>0</c:v>
                </c:pt>
                <c:pt idx="352">
                  <c:v>52</c:v>
                </c:pt>
                <c:pt idx="353">
                  <c:v>12</c:v>
                </c:pt>
                <c:pt idx="354">
                  <c:v>52</c:v>
                </c:pt>
                <c:pt idx="355">
                  <c:v>56</c:v>
                </c:pt>
                <c:pt idx="356">
                  <c:v>15</c:v>
                </c:pt>
                <c:pt idx="357">
                  <c:v>56</c:v>
                </c:pt>
                <c:pt idx="358">
                  <c:v>14</c:v>
                </c:pt>
                <c:pt idx="359">
                  <c:v>54</c:v>
                </c:pt>
                <c:pt idx="360">
                  <c:v>73</c:v>
                </c:pt>
                <c:pt idx="361">
                  <c:v>0</c:v>
                </c:pt>
                <c:pt idx="362">
                  <c:v>15</c:v>
                </c:pt>
                <c:pt idx="363">
                  <c:v>56</c:v>
                </c:pt>
                <c:pt idx="364">
                  <c:v>13</c:v>
                </c:pt>
                <c:pt idx="365">
                  <c:v>73</c:v>
                </c:pt>
                <c:pt idx="366">
                  <c:v>0</c:v>
                </c:pt>
                <c:pt idx="367">
                  <c:v>50</c:v>
                </c:pt>
                <c:pt idx="368">
                  <c:v>0</c:v>
                </c:pt>
                <c:pt idx="369">
                  <c:v>30</c:v>
                </c:pt>
                <c:pt idx="370">
                  <c:v>30</c:v>
                </c:pt>
                <c:pt idx="371">
                  <c:v>15</c:v>
                </c:pt>
                <c:pt idx="372">
                  <c:v>45</c:v>
                </c:pt>
                <c:pt idx="373">
                  <c:v>0</c:v>
                </c:pt>
                <c:pt idx="374">
                  <c:v>0</c:v>
                </c:pt>
                <c:pt idx="375">
                  <c:v>24</c:v>
                </c:pt>
                <c:pt idx="376">
                  <c:v>0</c:v>
                </c:pt>
                <c:pt idx="377">
                  <c:v>14</c:v>
                </c:pt>
                <c:pt idx="378">
                  <c:v>10</c:v>
                </c:pt>
                <c:pt idx="379">
                  <c:v>10</c:v>
                </c:pt>
                <c:pt idx="380">
                  <c:v>72</c:v>
                </c:pt>
                <c:pt idx="381">
                  <c:v>0</c:v>
                </c:pt>
                <c:pt idx="382">
                  <c:v>69</c:v>
                </c:pt>
                <c:pt idx="383">
                  <c:v>2</c:v>
                </c:pt>
                <c:pt idx="384">
                  <c:v>52</c:v>
                </c:pt>
                <c:pt idx="385">
                  <c:v>5</c:v>
                </c:pt>
                <c:pt idx="386">
                  <c:v>0</c:v>
                </c:pt>
                <c:pt idx="387">
                  <c:v>13</c:v>
                </c:pt>
                <c:pt idx="388">
                  <c:v>42</c:v>
                </c:pt>
                <c:pt idx="389">
                  <c:v>36</c:v>
                </c:pt>
                <c:pt idx="390">
                  <c:v>0</c:v>
                </c:pt>
                <c:pt idx="391">
                  <c:v>67</c:v>
                </c:pt>
                <c:pt idx="392">
                  <c:v>75</c:v>
                </c:pt>
                <c:pt idx="393">
                  <c:v>0</c:v>
                </c:pt>
                <c:pt idx="394">
                  <c:v>10</c:v>
                </c:pt>
                <c:pt idx="395">
                  <c:v>44</c:v>
                </c:pt>
                <c:pt idx="396">
                  <c:v>50</c:v>
                </c:pt>
                <c:pt idx="397">
                  <c:v>0</c:v>
                </c:pt>
                <c:pt idx="398">
                  <c:v>13</c:v>
                </c:pt>
                <c:pt idx="399">
                  <c:v>42</c:v>
                </c:pt>
                <c:pt idx="400">
                  <c:v>5</c:v>
                </c:pt>
                <c:pt idx="401">
                  <c:v>56</c:v>
                </c:pt>
                <c:pt idx="402">
                  <c:v>56</c:v>
                </c:pt>
                <c:pt idx="403">
                  <c:v>54</c:v>
                </c:pt>
                <c:pt idx="404">
                  <c:v>0</c:v>
                </c:pt>
                <c:pt idx="405">
                  <c:v>15</c:v>
                </c:pt>
                <c:pt idx="406">
                  <c:v>74</c:v>
                </c:pt>
                <c:pt idx="407">
                  <c:v>47</c:v>
                </c:pt>
                <c:pt idx="408">
                  <c:v>47</c:v>
                </c:pt>
                <c:pt idx="409">
                  <c:v>0</c:v>
                </c:pt>
                <c:pt idx="410">
                  <c:v>13</c:v>
                </c:pt>
                <c:pt idx="411">
                  <c:v>10</c:v>
                </c:pt>
                <c:pt idx="412">
                  <c:v>66</c:v>
                </c:pt>
                <c:pt idx="413">
                  <c:v>0</c:v>
                </c:pt>
                <c:pt idx="414">
                  <c:v>44</c:v>
                </c:pt>
                <c:pt idx="415">
                  <c:v>55</c:v>
                </c:pt>
                <c:pt idx="416">
                  <c:v>64</c:v>
                </c:pt>
                <c:pt idx="417">
                  <c:v>72</c:v>
                </c:pt>
                <c:pt idx="418">
                  <c:v>0</c:v>
                </c:pt>
                <c:pt idx="419">
                  <c:v>9</c:v>
                </c:pt>
                <c:pt idx="420">
                  <c:v>54</c:v>
                </c:pt>
                <c:pt idx="421">
                  <c:v>56</c:v>
                </c:pt>
                <c:pt idx="422">
                  <c:v>0</c:v>
                </c:pt>
                <c:pt idx="423">
                  <c:v>13</c:v>
                </c:pt>
                <c:pt idx="424">
                  <c:v>14</c:v>
                </c:pt>
                <c:pt idx="425">
                  <c:v>57</c:v>
                </c:pt>
                <c:pt idx="426">
                  <c:v>70</c:v>
                </c:pt>
                <c:pt idx="427">
                  <c:v>51</c:v>
                </c:pt>
                <c:pt idx="428">
                  <c:v>51</c:v>
                </c:pt>
                <c:pt idx="429">
                  <c:v>9</c:v>
                </c:pt>
                <c:pt idx="430">
                  <c:v>52</c:v>
                </c:pt>
                <c:pt idx="431">
                  <c:v>76</c:v>
                </c:pt>
                <c:pt idx="432">
                  <c:v>0</c:v>
                </c:pt>
                <c:pt idx="433">
                  <c:v>70</c:v>
                </c:pt>
                <c:pt idx="434">
                  <c:v>0</c:v>
                </c:pt>
                <c:pt idx="435">
                  <c:v>18</c:v>
                </c:pt>
                <c:pt idx="436">
                  <c:v>57</c:v>
                </c:pt>
                <c:pt idx="437">
                  <c:v>0</c:v>
                </c:pt>
                <c:pt idx="438">
                  <c:v>59</c:v>
                </c:pt>
                <c:pt idx="439">
                  <c:v>25</c:v>
                </c:pt>
                <c:pt idx="440">
                  <c:v>15</c:v>
                </c:pt>
                <c:pt idx="441">
                  <c:v>19</c:v>
                </c:pt>
                <c:pt idx="442">
                  <c:v>0</c:v>
                </c:pt>
                <c:pt idx="443">
                  <c:v>56</c:v>
                </c:pt>
                <c:pt idx="444">
                  <c:v>56</c:v>
                </c:pt>
                <c:pt idx="445">
                  <c:v>0</c:v>
                </c:pt>
                <c:pt idx="446">
                  <c:v>18</c:v>
                </c:pt>
                <c:pt idx="447">
                  <c:v>79</c:v>
                </c:pt>
                <c:pt idx="448">
                  <c:v>0</c:v>
                </c:pt>
                <c:pt idx="449">
                  <c:v>57</c:v>
                </c:pt>
                <c:pt idx="450">
                  <c:v>73</c:v>
                </c:pt>
                <c:pt idx="451">
                  <c:v>74</c:v>
                </c:pt>
                <c:pt idx="452">
                  <c:v>5</c:v>
                </c:pt>
                <c:pt idx="453">
                  <c:v>73</c:v>
                </c:pt>
                <c:pt idx="454">
                  <c:v>73</c:v>
                </c:pt>
                <c:pt idx="455">
                  <c:v>0</c:v>
                </c:pt>
                <c:pt idx="456">
                  <c:v>0</c:v>
                </c:pt>
                <c:pt idx="457">
                  <c:v>14</c:v>
                </c:pt>
                <c:pt idx="458">
                  <c:v>75</c:v>
                </c:pt>
                <c:pt idx="459">
                  <c:v>57</c:v>
                </c:pt>
                <c:pt idx="460">
                  <c:v>0</c:v>
                </c:pt>
                <c:pt idx="461">
                  <c:v>57</c:v>
                </c:pt>
                <c:pt idx="462">
                  <c:v>16</c:v>
                </c:pt>
                <c:pt idx="463">
                  <c:v>56</c:v>
                </c:pt>
                <c:pt idx="464">
                  <c:v>57</c:v>
                </c:pt>
                <c:pt idx="465">
                  <c:v>77</c:v>
                </c:pt>
                <c:pt idx="466">
                  <c:v>58</c:v>
                </c:pt>
                <c:pt idx="467">
                  <c:v>78</c:v>
                </c:pt>
                <c:pt idx="468">
                  <c:v>58</c:v>
                </c:pt>
                <c:pt idx="469">
                  <c:v>44</c:v>
                </c:pt>
                <c:pt idx="470">
                  <c:v>57</c:v>
                </c:pt>
                <c:pt idx="471">
                  <c:v>57</c:v>
                </c:pt>
                <c:pt idx="472">
                  <c:v>21</c:v>
                </c:pt>
                <c:pt idx="473">
                  <c:v>0</c:v>
                </c:pt>
                <c:pt idx="474">
                  <c:v>58</c:v>
                </c:pt>
                <c:pt idx="475">
                  <c:v>0</c:v>
                </c:pt>
                <c:pt idx="476">
                  <c:v>17</c:v>
                </c:pt>
                <c:pt idx="477">
                  <c:v>0</c:v>
                </c:pt>
                <c:pt idx="478">
                  <c:v>14</c:v>
                </c:pt>
                <c:pt idx="479">
                  <c:v>79</c:v>
                </c:pt>
                <c:pt idx="480">
                  <c:v>0</c:v>
                </c:pt>
                <c:pt idx="481">
                  <c:v>16</c:v>
                </c:pt>
                <c:pt idx="482">
                  <c:v>0</c:v>
                </c:pt>
                <c:pt idx="483">
                  <c:v>76</c:v>
                </c:pt>
                <c:pt idx="484">
                  <c:v>57</c:v>
                </c:pt>
                <c:pt idx="485">
                  <c:v>13</c:v>
                </c:pt>
                <c:pt idx="486">
                  <c:v>58</c:v>
                </c:pt>
                <c:pt idx="487">
                  <c:v>0</c:v>
                </c:pt>
                <c:pt idx="488">
                  <c:v>0</c:v>
                </c:pt>
                <c:pt idx="489">
                  <c:v>57</c:v>
                </c:pt>
                <c:pt idx="490">
                  <c:v>57</c:v>
                </c:pt>
                <c:pt idx="491">
                  <c:v>57</c:v>
                </c:pt>
                <c:pt idx="492">
                  <c:v>73</c:v>
                </c:pt>
                <c:pt idx="493">
                  <c:v>71</c:v>
                </c:pt>
                <c:pt idx="494">
                  <c:v>15</c:v>
                </c:pt>
                <c:pt idx="495">
                  <c:v>0</c:v>
                </c:pt>
                <c:pt idx="496">
                  <c:v>16</c:v>
                </c:pt>
                <c:pt idx="497">
                  <c:v>18</c:v>
                </c:pt>
                <c:pt idx="498">
                  <c:v>56</c:v>
                </c:pt>
                <c:pt idx="499">
                  <c:v>0</c:v>
                </c:pt>
                <c:pt idx="500">
                  <c:v>8</c:v>
                </c:pt>
                <c:pt idx="501">
                  <c:v>57</c:v>
                </c:pt>
                <c:pt idx="502">
                  <c:v>16</c:v>
                </c:pt>
                <c:pt idx="503">
                  <c:v>60</c:v>
                </c:pt>
                <c:pt idx="504">
                  <c:v>52</c:v>
                </c:pt>
                <c:pt idx="505">
                  <c:v>0</c:v>
                </c:pt>
                <c:pt idx="506">
                  <c:v>5</c:v>
                </c:pt>
                <c:pt idx="507">
                  <c:v>57</c:v>
                </c:pt>
                <c:pt idx="508">
                  <c:v>57</c:v>
                </c:pt>
                <c:pt idx="509">
                  <c:v>27</c:v>
                </c:pt>
                <c:pt idx="510">
                  <c:v>49</c:v>
                </c:pt>
                <c:pt idx="511">
                  <c:v>18</c:v>
                </c:pt>
                <c:pt idx="512">
                  <c:v>0</c:v>
                </c:pt>
                <c:pt idx="513">
                  <c:v>16</c:v>
                </c:pt>
                <c:pt idx="514">
                  <c:v>58</c:v>
                </c:pt>
                <c:pt idx="515">
                  <c:v>79</c:v>
                </c:pt>
                <c:pt idx="516">
                  <c:v>29</c:v>
                </c:pt>
                <c:pt idx="517">
                  <c:v>8</c:v>
                </c:pt>
                <c:pt idx="518">
                  <c:v>0</c:v>
                </c:pt>
                <c:pt idx="519">
                  <c:v>57</c:v>
                </c:pt>
                <c:pt idx="520">
                  <c:v>62</c:v>
                </c:pt>
                <c:pt idx="521">
                  <c:v>61</c:v>
                </c:pt>
                <c:pt idx="522">
                  <c:v>75</c:v>
                </c:pt>
                <c:pt idx="523">
                  <c:v>56</c:v>
                </c:pt>
                <c:pt idx="524">
                  <c:v>0</c:v>
                </c:pt>
                <c:pt idx="525">
                  <c:v>0</c:v>
                </c:pt>
                <c:pt idx="526">
                  <c:v>21</c:v>
                </c:pt>
                <c:pt idx="527">
                  <c:v>68</c:v>
                </c:pt>
                <c:pt idx="528">
                  <c:v>62</c:v>
                </c:pt>
                <c:pt idx="529">
                  <c:v>0</c:v>
                </c:pt>
                <c:pt idx="530">
                  <c:v>60</c:v>
                </c:pt>
                <c:pt idx="531">
                  <c:v>59</c:v>
                </c:pt>
                <c:pt idx="532">
                  <c:v>58</c:v>
                </c:pt>
                <c:pt idx="533">
                  <c:v>0</c:v>
                </c:pt>
                <c:pt idx="534">
                  <c:v>26</c:v>
                </c:pt>
                <c:pt idx="535">
                  <c:v>72</c:v>
                </c:pt>
                <c:pt idx="536">
                  <c:v>57</c:v>
                </c:pt>
                <c:pt idx="537">
                  <c:v>17</c:v>
                </c:pt>
                <c:pt idx="538">
                  <c:v>59</c:v>
                </c:pt>
                <c:pt idx="539">
                  <c:v>0</c:v>
                </c:pt>
                <c:pt idx="540">
                  <c:v>17</c:v>
                </c:pt>
                <c:pt idx="541">
                  <c:v>18</c:v>
                </c:pt>
                <c:pt idx="542">
                  <c:v>18</c:v>
                </c:pt>
                <c:pt idx="543">
                  <c:v>22</c:v>
                </c:pt>
                <c:pt idx="544">
                  <c:v>74</c:v>
                </c:pt>
                <c:pt idx="545">
                  <c:v>57</c:v>
                </c:pt>
                <c:pt idx="546">
                  <c:v>75</c:v>
                </c:pt>
                <c:pt idx="547">
                  <c:v>72</c:v>
                </c:pt>
                <c:pt idx="548">
                  <c:v>59</c:v>
                </c:pt>
                <c:pt idx="549">
                  <c:v>0</c:v>
                </c:pt>
                <c:pt idx="550">
                  <c:v>7</c:v>
                </c:pt>
                <c:pt idx="551">
                  <c:v>49</c:v>
                </c:pt>
                <c:pt idx="552">
                  <c:v>0</c:v>
                </c:pt>
                <c:pt idx="553">
                  <c:v>0</c:v>
                </c:pt>
                <c:pt idx="554">
                  <c:v>59</c:v>
                </c:pt>
                <c:pt idx="555">
                  <c:v>17</c:v>
                </c:pt>
                <c:pt idx="556">
                  <c:v>59</c:v>
                </c:pt>
                <c:pt idx="557">
                  <c:v>0</c:v>
                </c:pt>
                <c:pt idx="558">
                  <c:v>79</c:v>
                </c:pt>
                <c:pt idx="559">
                  <c:v>60</c:v>
                </c:pt>
                <c:pt idx="560">
                  <c:v>0</c:v>
                </c:pt>
                <c:pt idx="561">
                  <c:v>0</c:v>
                </c:pt>
                <c:pt idx="562">
                  <c:v>25</c:v>
                </c:pt>
                <c:pt idx="563">
                  <c:v>0</c:v>
                </c:pt>
                <c:pt idx="564">
                  <c:v>17</c:v>
                </c:pt>
                <c:pt idx="565">
                  <c:v>61</c:v>
                </c:pt>
                <c:pt idx="566">
                  <c:v>61</c:v>
                </c:pt>
                <c:pt idx="567">
                  <c:v>42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59</c:v>
                </c:pt>
                <c:pt idx="572">
                  <c:v>58</c:v>
                </c:pt>
                <c:pt idx="573">
                  <c:v>0</c:v>
                </c:pt>
                <c:pt idx="574">
                  <c:v>17</c:v>
                </c:pt>
                <c:pt idx="575">
                  <c:v>60</c:v>
                </c:pt>
                <c:pt idx="576">
                  <c:v>80</c:v>
                </c:pt>
                <c:pt idx="577">
                  <c:v>0</c:v>
                </c:pt>
                <c:pt idx="578">
                  <c:v>0</c:v>
                </c:pt>
                <c:pt idx="579">
                  <c:v>72</c:v>
                </c:pt>
                <c:pt idx="580">
                  <c:v>59</c:v>
                </c:pt>
                <c:pt idx="581">
                  <c:v>25</c:v>
                </c:pt>
                <c:pt idx="582">
                  <c:v>62</c:v>
                </c:pt>
                <c:pt idx="583">
                  <c:v>42</c:v>
                </c:pt>
                <c:pt idx="584">
                  <c:v>15</c:v>
                </c:pt>
                <c:pt idx="585">
                  <c:v>57</c:v>
                </c:pt>
                <c:pt idx="586">
                  <c:v>7</c:v>
                </c:pt>
                <c:pt idx="587">
                  <c:v>77</c:v>
                </c:pt>
                <c:pt idx="588">
                  <c:v>3</c:v>
                </c:pt>
                <c:pt idx="589">
                  <c:v>5</c:v>
                </c:pt>
                <c:pt idx="590">
                  <c:v>43</c:v>
                </c:pt>
                <c:pt idx="591">
                  <c:v>58</c:v>
                </c:pt>
                <c:pt idx="592">
                  <c:v>50</c:v>
                </c:pt>
                <c:pt idx="593">
                  <c:v>80</c:v>
                </c:pt>
                <c:pt idx="594">
                  <c:v>56</c:v>
                </c:pt>
                <c:pt idx="595">
                  <c:v>56</c:v>
                </c:pt>
                <c:pt idx="596">
                  <c:v>58</c:v>
                </c:pt>
                <c:pt idx="597">
                  <c:v>80</c:v>
                </c:pt>
                <c:pt idx="598">
                  <c:v>78</c:v>
                </c:pt>
              </c:numCache>
            </c:numRef>
          </c:val>
        </c:ser>
        <c:marker val="1"/>
        <c:axId val="168547456"/>
        <c:axId val="168548992"/>
      </c:lineChart>
      <c:catAx>
        <c:axId val="168547456"/>
        <c:scaling>
          <c:orientation val="minMax"/>
        </c:scaling>
        <c:axPos val="b"/>
        <c:tickLblPos val="nextTo"/>
        <c:crossAx val="168548992"/>
        <c:crosses val="autoZero"/>
        <c:auto val="1"/>
        <c:lblAlgn val="ctr"/>
        <c:lblOffset val="100"/>
      </c:catAx>
      <c:valAx>
        <c:axId val="168548992"/>
        <c:scaling>
          <c:orientation val="minMax"/>
        </c:scaling>
        <c:axPos val="l"/>
        <c:majorGridlines/>
        <c:numFmt formatCode="General" sourceLinked="1"/>
        <c:tickLblPos val="nextTo"/>
        <c:crossAx val="1685474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Sheet1!$K$4</c:f>
              <c:strCache>
                <c:ptCount val="1"/>
                <c:pt idx="0">
                  <c:v>Delta</c:v>
                </c:pt>
              </c:strCache>
            </c:strRef>
          </c:tx>
          <c:marker>
            <c:symbol val="none"/>
          </c:marker>
          <c:trendline>
            <c:trendlineType val="poly"/>
            <c:order val="4"/>
            <c:dispRSqr val="1"/>
            <c:dispEq val="1"/>
            <c:trendlineLbl>
              <c:layout>
                <c:manualLayout>
                  <c:x val="2.556299212598425E-2"/>
                  <c:y val="0.31635936132983428"/>
                </c:manualLayout>
              </c:layout>
              <c:numFmt formatCode="General" sourceLinked="0"/>
            </c:trendlineLbl>
          </c:trendline>
          <c:val>
            <c:numRef>
              <c:f>Sheet1!$K$5:$K$603</c:f>
              <c:numCache>
                <c:formatCode>General</c:formatCode>
                <c:ptCount val="599"/>
                <c:pt idx="0">
                  <c:v>7</c:v>
                </c:pt>
                <c:pt idx="1">
                  <c:v>-7</c:v>
                </c:pt>
                <c:pt idx="2">
                  <c:v>-4</c:v>
                </c:pt>
                <c:pt idx="3">
                  <c:v>22</c:v>
                </c:pt>
                <c:pt idx="4">
                  <c:v>33</c:v>
                </c:pt>
                <c:pt idx="5">
                  <c:v>6</c:v>
                </c:pt>
                <c:pt idx="6">
                  <c:v>38</c:v>
                </c:pt>
                <c:pt idx="7">
                  <c:v>6</c:v>
                </c:pt>
                <c:pt idx="8">
                  <c:v>27</c:v>
                </c:pt>
                <c:pt idx="9">
                  <c:v>15</c:v>
                </c:pt>
                <c:pt idx="10">
                  <c:v>21</c:v>
                </c:pt>
                <c:pt idx="11">
                  <c:v>16</c:v>
                </c:pt>
                <c:pt idx="12">
                  <c:v>29</c:v>
                </c:pt>
                <c:pt idx="13">
                  <c:v>15</c:v>
                </c:pt>
                <c:pt idx="14">
                  <c:v>16</c:v>
                </c:pt>
                <c:pt idx="15">
                  <c:v>30</c:v>
                </c:pt>
                <c:pt idx="16">
                  <c:v>18</c:v>
                </c:pt>
                <c:pt idx="17">
                  <c:v>31</c:v>
                </c:pt>
                <c:pt idx="18">
                  <c:v>35</c:v>
                </c:pt>
                <c:pt idx="19">
                  <c:v>24</c:v>
                </c:pt>
                <c:pt idx="20">
                  <c:v>33</c:v>
                </c:pt>
                <c:pt idx="21">
                  <c:v>27</c:v>
                </c:pt>
                <c:pt idx="22">
                  <c:v>18</c:v>
                </c:pt>
                <c:pt idx="23">
                  <c:v>57</c:v>
                </c:pt>
                <c:pt idx="24">
                  <c:v>20</c:v>
                </c:pt>
                <c:pt idx="25">
                  <c:v>42</c:v>
                </c:pt>
                <c:pt idx="26">
                  <c:v>-1</c:v>
                </c:pt>
                <c:pt idx="27">
                  <c:v>1</c:v>
                </c:pt>
                <c:pt idx="28">
                  <c:v>40</c:v>
                </c:pt>
                <c:pt idx="29">
                  <c:v>10</c:v>
                </c:pt>
                <c:pt idx="30">
                  <c:v>51</c:v>
                </c:pt>
                <c:pt idx="31">
                  <c:v>29</c:v>
                </c:pt>
                <c:pt idx="32">
                  <c:v>54</c:v>
                </c:pt>
                <c:pt idx="33">
                  <c:v>50</c:v>
                </c:pt>
                <c:pt idx="34">
                  <c:v>44</c:v>
                </c:pt>
                <c:pt idx="35">
                  <c:v>32</c:v>
                </c:pt>
                <c:pt idx="36">
                  <c:v>38</c:v>
                </c:pt>
                <c:pt idx="37">
                  <c:v>24</c:v>
                </c:pt>
                <c:pt idx="38">
                  <c:v>66</c:v>
                </c:pt>
                <c:pt idx="39">
                  <c:v>49</c:v>
                </c:pt>
                <c:pt idx="40">
                  <c:v>43</c:v>
                </c:pt>
                <c:pt idx="41">
                  <c:v>56</c:v>
                </c:pt>
                <c:pt idx="42">
                  <c:v>28</c:v>
                </c:pt>
                <c:pt idx="43">
                  <c:v>45</c:v>
                </c:pt>
                <c:pt idx="44">
                  <c:v>44</c:v>
                </c:pt>
                <c:pt idx="45">
                  <c:v>19</c:v>
                </c:pt>
                <c:pt idx="46">
                  <c:v>36</c:v>
                </c:pt>
                <c:pt idx="47">
                  <c:v>63</c:v>
                </c:pt>
                <c:pt idx="48">
                  <c:v>61</c:v>
                </c:pt>
                <c:pt idx="49">
                  <c:v>35</c:v>
                </c:pt>
                <c:pt idx="50">
                  <c:v>18</c:v>
                </c:pt>
                <c:pt idx="51">
                  <c:v>27</c:v>
                </c:pt>
                <c:pt idx="52">
                  <c:v>42</c:v>
                </c:pt>
                <c:pt idx="53">
                  <c:v>43</c:v>
                </c:pt>
                <c:pt idx="54">
                  <c:v>19</c:v>
                </c:pt>
                <c:pt idx="55">
                  <c:v>67</c:v>
                </c:pt>
                <c:pt idx="56">
                  <c:v>17</c:v>
                </c:pt>
                <c:pt idx="57">
                  <c:v>63</c:v>
                </c:pt>
                <c:pt idx="58">
                  <c:v>18</c:v>
                </c:pt>
                <c:pt idx="59">
                  <c:v>40</c:v>
                </c:pt>
                <c:pt idx="60">
                  <c:v>64</c:v>
                </c:pt>
                <c:pt idx="61">
                  <c:v>39</c:v>
                </c:pt>
                <c:pt idx="62">
                  <c:v>16</c:v>
                </c:pt>
                <c:pt idx="63">
                  <c:v>61</c:v>
                </c:pt>
                <c:pt idx="64">
                  <c:v>17</c:v>
                </c:pt>
                <c:pt idx="65">
                  <c:v>23</c:v>
                </c:pt>
                <c:pt idx="66">
                  <c:v>53</c:v>
                </c:pt>
                <c:pt idx="67">
                  <c:v>50</c:v>
                </c:pt>
                <c:pt idx="68">
                  <c:v>63</c:v>
                </c:pt>
                <c:pt idx="69">
                  <c:v>43</c:v>
                </c:pt>
                <c:pt idx="70">
                  <c:v>35</c:v>
                </c:pt>
                <c:pt idx="71">
                  <c:v>30</c:v>
                </c:pt>
                <c:pt idx="72">
                  <c:v>40</c:v>
                </c:pt>
                <c:pt idx="73">
                  <c:v>16</c:v>
                </c:pt>
                <c:pt idx="74">
                  <c:v>21</c:v>
                </c:pt>
                <c:pt idx="75">
                  <c:v>19</c:v>
                </c:pt>
                <c:pt idx="76">
                  <c:v>29</c:v>
                </c:pt>
                <c:pt idx="77">
                  <c:v>20</c:v>
                </c:pt>
                <c:pt idx="78">
                  <c:v>51</c:v>
                </c:pt>
                <c:pt idx="79">
                  <c:v>45</c:v>
                </c:pt>
                <c:pt idx="80">
                  <c:v>33</c:v>
                </c:pt>
                <c:pt idx="81">
                  <c:v>61</c:v>
                </c:pt>
                <c:pt idx="82">
                  <c:v>47</c:v>
                </c:pt>
                <c:pt idx="83">
                  <c:v>54</c:v>
                </c:pt>
                <c:pt idx="84">
                  <c:v>5</c:v>
                </c:pt>
                <c:pt idx="85">
                  <c:v>11</c:v>
                </c:pt>
                <c:pt idx="86">
                  <c:v>22</c:v>
                </c:pt>
                <c:pt idx="87">
                  <c:v>28</c:v>
                </c:pt>
                <c:pt idx="88">
                  <c:v>29</c:v>
                </c:pt>
                <c:pt idx="89">
                  <c:v>32</c:v>
                </c:pt>
                <c:pt idx="90">
                  <c:v>33</c:v>
                </c:pt>
                <c:pt idx="91">
                  <c:v>33</c:v>
                </c:pt>
                <c:pt idx="92">
                  <c:v>63</c:v>
                </c:pt>
                <c:pt idx="93">
                  <c:v>7</c:v>
                </c:pt>
                <c:pt idx="94">
                  <c:v>9</c:v>
                </c:pt>
                <c:pt idx="95">
                  <c:v>23</c:v>
                </c:pt>
                <c:pt idx="96">
                  <c:v>29</c:v>
                </c:pt>
                <c:pt idx="97">
                  <c:v>19</c:v>
                </c:pt>
                <c:pt idx="98">
                  <c:v>46</c:v>
                </c:pt>
                <c:pt idx="99">
                  <c:v>19</c:v>
                </c:pt>
                <c:pt idx="100">
                  <c:v>27</c:v>
                </c:pt>
                <c:pt idx="101">
                  <c:v>33</c:v>
                </c:pt>
                <c:pt idx="102">
                  <c:v>16</c:v>
                </c:pt>
                <c:pt idx="103">
                  <c:v>52</c:v>
                </c:pt>
                <c:pt idx="104">
                  <c:v>42</c:v>
                </c:pt>
                <c:pt idx="105">
                  <c:v>28</c:v>
                </c:pt>
                <c:pt idx="106">
                  <c:v>29</c:v>
                </c:pt>
                <c:pt idx="107">
                  <c:v>20</c:v>
                </c:pt>
                <c:pt idx="108">
                  <c:v>28</c:v>
                </c:pt>
                <c:pt idx="109">
                  <c:v>67</c:v>
                </c:pt>
                <c:pt idx="110">
                  <c:v>62</c:v>
                </c:pt>
                <c:pt idx="111">
                  <c:v>57</c:v>
                </c:pt>
                <c:pt idx="112">
                  <c:v>49</c:v>
                </c:pt>
                <c:pt idx="113">
                  <c:v>35</c:v>
                </c:pt>
                <c:pt idx="114">
                  <c:v>25</c:v>
                </c:pt>
                <c:pt idx="115">
                  <c:v>12</c:v>
                </c:pt>
                <c:pt idx="116">
                  <c:v>46</c:v>
                </c:pt>
                <c:pt idx="117">
                  <c:v>43</c:v>
                </c:pt>
                <c:pt idx="118">
                  <c:v>41</c:v>
                </c:pt>
                <c:pt idx="119">
                  <c:v>23</c:v>
                </c:pt>
                <c:pt idx="120">
                  <c:v>32</c:v>
                </c:pt>
                <c:pt idx="121">
                  <c:v>65</c:v>
                </c:pt>
                <c:pt idx="122">
                  <c:v>49</c:v>
                </c:pt>
                <c:pt idx="123">
                  <c:v>26</c:v>
                </c:pt>
                <c:pt idx="124">
                  <c:v>19</c:v>
                </c:pt>
                <c:pt idx="125">
                  <c:v>36</c:v>
                </c:pt>
                <c:pt idx="126">
                  <c:v>32</c:v>
                </c:pt>
                <c:pt idx="127">
                  <c:v>56</c:v>
                </c:pt>
                <c:pt idx="128">
                  <c:v>47</c:v>
                </c:pt>
                <c:pt idx="129">
                  <c:v>29</c:v>
                </c:pt>
                <c:pt idx="130">
                  <c:v>10</c:v>
                </c:pt>
                <c:pt idx="131">
                  <c:v>57</c:v>
                </c:pt>
                <c:pt idx="132">
                  <c:v>21</c:v>
                </c:pt>
                <c:pt idx="133">
                  <c:v>25</c:v>
                </c:pt>
                <c:pt idx="134">
                  <c:v>14</c:v>
                </c:pt>
                <c:pt idx="135">
                  <c:v>47</c:v>
                </c:pt>
                <c:pt idx="136">
                  <c:v>27</c:v>
                </c:pt>
                <c:pt idx="137">
                  <c:v>45</c:v>
                </c:pt>
                <c:pt idx="138">
                  <c:v>52</c:v>
                </c:pt>
                <c:pt idx="139">
                  <c:v>67</c:v>
                </c:pt>
                <c:pt idx="140">
                  <c:v>48</c:v>
                </c:pt>
                <c:pt idx="141">
                  <c:v>71</c:v>
                </c:pt>
                <c:pt idx="142">
                  <c:v>51</c:v>
                </c:pt>
                <c:pt idx="143">
                  <c:v>42</c:v>
                </c:pt>
                <c:pt idx="144">
                  <c:v>35</c:v>
                </c:pt>
                <c:pt idx="145">
                  <c:v>27</c:v>
                </c:pt>
                <c:pt idx="146">
                  <c:v>29</c:v>
                </c:pt>
                <c:pt idx="147">
                  <c:v>5</c:v>
                </c:pt>
                <c:pt idx="148">
                  <c:v>61</c:v>
                </c:pt>
                <c:pt idx="149">
                  <c:v>52</c:v>
                </c:pt>
                <c:pt idx="150">
                  <c:v>37</c:v>
                </c:pt>
                <c:pt idx="151">
                  <c:v>58</c:v>
                </c:pt>
                <c:pt idx="152">
                  <c:v>1</c:v>
                </c:pt>
                <c:pt idx="153">
                  <c:v>67</c:v>
                </c:pt>
                <c:pt idx="154">
                  <c:v>50</c:v>
                </c:pt>
                <c:pt idx="155">
                  <c:v>51</c:v>
                </c:pt>
                <c:pt idx="156">
                  <c:v>37</c:v>
                </c:pt>
                <c:pt idx="157">
                  <c:v>69</c:v>
                </c:pt>
                <c:pt idx="158">
                  <c:v>-1</c:v>
                </c:pt>
                <c:pt idx="159">
                  <c:v>1</c:v>
                </c:pt>
                <c:pt idx="160">
                  <c:v>40</c:v>
                </c:pt>
                <c:pt idx="161">
                  <c:v>28</c:v>
                </c:pt>
                <c:pt idx="162">
                  <c:v>-19</c:v>
                </c:pt>
                <c:pt idx="163">
                  <c:v>13</c:v>
                </c:pt>
                <c:pt idx="164">
                  <c:v>11</c:v>
                </c:pt>
                <c:pt idx="165">
                  <c:v>52</c:v>
                </c:pt>
                <c:pt idx="166">
                  <c:v>5</c:v>
                </c:pt>
                <c:pt idx="167">
                  <c:v>60</c:v>
                </c:pt>
                <c:pt idx="168">
                  <c:v>82</c:v>
                </c:pt>
                <c:pt idx="169">
                  <c:v>68</c:v>
                </c:pt>
                <c:pt idx="170">
                  <c:v>52</c:v>
                </c:pt>
                <c:pt idx="171">
                  <c:v>60</c:v>
                </c:pt>
                <c:pt idx="172">
                  <c:v>55</c:v>
                </c:pt>
                <c:pt idx="173">
                  <c:v>46</c:v>
                </c:pt>
                <c:pt idx="174">
                  <c:v>0</c:v>
                </c:pt>
                <c:pt idx="175">
                  <c:v>20</c:v>
                </c:pt>
                <c:pt idx="176">
                  <c:v>67</c:v>
                </c:pt>
                <c:pt idx="177">
                  <c:v>61</c:v>
                </c:pt>
                <c:pt idx="178">
                  <c:v>36</c:v>
                </c:pt>
                <c:pt idx="179">
                  <c:v>13</c:v>
                </c:pt>
                <c:pt idx="180">
                  <c:v>29</c:v>
                </c:pt>
                <c:pt idx="181">
                  <c:v>77</c:v>
                </c:pt>
                <c:pt idx="182">
                  <c:v>67</c:v>
                </c:pt>
                <c:pt idx="183">
                  <c:v>47</c:v>
                </c:pt>
                <c:pt idx="184">
                  <c:v>-13</c:v>
                </c:pt>
                <c:pt idx="185">
                  <c:v>17</c:v>
                </c:pt>
                <c:pt idx="186">
                  <c:v>59</c:v>
                </c:pt>
                <c:pt idx="187">
                  <c:v>61</c:v>
                </c:pt>
                <c:pt idx="188">
                  <c:v>46</c:v>
                </c:pt>
                <c:pt idx="189">
                  <c:v>66</c:v>
                </c:pt>
                <c:pt idx="190">
                  <c:v>-8</c:v>
                </c:pt>
                <c:pt idx="191">
                  <c:v>1</c:v>
                </c:pt>
                <c:pt idx="192">
                  <c:v>33</c:v>
                </c:pt>
                <c:pt idx="193">
                  <c:v>-14</c:v>
                </c:pt>
                <c:pt idx="194">
                  <c:v>29</c:v>
                </c:pt>
                <c:pt idx="195">
                  <c:v>60</c:v>
                </c:pt>
                <c:pt idx="196">
                  <c:v>56</c:v>
                </c:pt>
                <c:pt idx="197">
                  <c:v>-8</c:v>
                </c:pt>
                <c:pt idx="198">
                  <c:v>45</c:v>
                </c:pt>
                <c:pt idx="199">
                  <c:v>-32</c:v>
                </c:pt>
                <c:pt idx="200">
                  <c:v>71</c:v>
                </c:pt>
                <c:pt idx="201">
                  <c:v>44</c:v>
                </c:pt>
                <c:pt idx="202">
                  <c:v>30</c:v>
                </c:pt>
                <c:pt idx="203">
                  <c:v>-5</c:v>
                </c:pt>
                <c:pt idx="204">
                  <c:v>64</c:v>
                </c:pt>
                <c:pt idx="205">
                  <c:v>-6</c:v>
                </c:pt>
                <c:pt idx="206">
                  <c:v>74</c:v>
                </c:pt>
                <c:pt idx="207">
                  <c:v>42</c:v>
                </c:pt>
                <c:pt idx="208">
                  <c:v>69</c:v>
                </c:pt>
                <c:pt idx="209">
                  <c:v>5</c:v>
                </c:pt>
                <c:pt idx="210">
                  <c:v>29</c:v>
                </c:pt>
                <c:pt idx="211">
                  <c:v>65</c:v>
                </c:pt>
                <c:pt idx="212">
                  <c:v>63</c:v>
                </c:pt>
                <c:pt idx="213">
                  <c:v>28</c:v>
                </c:pt>
                <c:pt idx="214">
                  <c:v>20</c:v>
                </c:pt>
                <c:pt idx="215">
                  <c:v>4</c:v>
                </c:pt>
                <c:pt idx="216">
                  <c:v>-34</c:v>
                </c:pt>
                <c:pt idx="217">
                  <c:v>-4</c:v>
                </c:pt>
                <c:pt idx="218">
                  <c:v>-13</c:v>
                </c:pt>
                <c:pt idx="219">
                  <c:v>21</c:v>
                </c:pt>
                <c:pt idx="220">
                  <c:v>19</c:v>
                </c:pt>
                <c:pt idx="221">
                  <c:v>12</c:v>
                </c:pt>
                <c:pt idx="222">
                  <c:v>-3</c:v>
                </c:pt>
                <c:pt idx="223">
                  <c:v>58</c:v>
                </c:pt>
                <c:pt idx="224">
                  <c:v>13</c:v>
                </c:pt>
                <c:pt idx="225">
                  <c:v>59</c:v>
                </c:pt>
                <c:pt idx="226">
                  <c:v>-8</c:v>
                </c:pt>
                <c:pt idx="227">
                  <c:v>61</c:v>
                </c:pt>
                <c:pt idx="228">
                  <c:v>29</c:v>
                </c:pt>
                <c:pt idx="229">
                  <c:v>69</c:v>
                </c:pt>
                <c:pt idx="230">
                  <c:v>-3</c:v>
                </c:pt>
                <c:pt idx="231">
                  <c:v>51</c:v>
                </c:pt>
                <c:pt idx="232">
                  <c:v>33</c:v>
                </c:pt>
                <c:pt idx="233">
                  <c:v>-1</c:v>
                </c:pt>
                <c:pt idx="234">
                  <c:v>3</c:v>
                </c:pt>
                <c:pt idx="235">
                  <c:v>26</c:v>
                </c:pt>
                <c:pt idx="236">
                  <c:v>-17</c:v>
                </c:pt>
                <c:pt idx="237">
                  <c:v>29</c:v>
                </c:pt>
                <c:pt idx="238">
                  <c:v>62</c:v>
                </c:pt>
                <c:pt idx="239">
                  <c:v>63</c:v>
                </c:pt>
                <c:pt idx="240">
                  <c:v>-14</c:v>
                </c:pt>
                <c:pt idx="241">
                  <c:v>84</c:v>
                </c:pt>
                <c:pt idx="242">
                  <c:v>-24</c:v>
                </c:pt>
                <c:pt idx="243">
                  <c:v>28</c:v>
                </c:pt>
                <c:pt idx="244">
                  <c:v>-14</c:v>
                </c:pt>
                <c:pt idx="245">
                  <c:v>65</c:v>
                </c:pt>
                <c:pt idx="246">
                  <c:v>31</c:v>
                </c:pt>
                <c:pt idx="247">
                  <c:v>-17</c:v>
                </c:pt>
                <c:pt idx="248">
                  <c:v>57</c:v>
                </c:pt>
                <c:pt idx="249">
                  <c:v>84</c:v>
                </c:pt>
                <c:pt idx="250">
                  <c:v>13</c:v>
                </c:pt>
                <c:pt idx="251">
                  <c:v>-15</c:v>
                </c:pt>
                <c:pt idx="252">
                  <c:v>7</c:v>
                </c:pt>
                <c:pt idx="253">
                  <c:v>20</c:v>
                </c:pt>
                <c:pt idx="254">
                  <c:v>-8</c:v>
                </c:pt>
                <c:pt idx="255">
                  <c:v>-10</c:v>
                </c:pt>
                <c:pt idx="256">
                  <c:v>42</c:v>
                </c:pt>
                <c:pt idx="257">
                  <c:v>-1</c:v>
                </c:pt>
                <c:pt idx="258">
                  <c:v>-10</c:v>
                </c:pt>
                <c:pt idx="259">
                  <c:v>60</c:v>
                </c:pt>
                <c:pt idx="260">
                  <c:v>-18</c:v>
                </c:pt>
                <c:pt idx="261">
                  <c:v>3</c:v>
                </c:pt>
                <c:pt idx="262">
                  <c:v>-9</c:v>
                </c:pt>
                <c:pt idx="263">
                  <c:v>32</c:v>
                </c:pt>
                <c:pt idx="264">
                  <c:v>-17</c:v>
                </c:pt>
                <c:pt idx="265">
                  <c:v>60</c:v>
                </c:pt>
                <c:pt idx="266">
                  <c:v>22</c:v>
                </c:pt>
                <c:pt idx="267">
                  <c:v>57</c:v>
                </c:pt>
                <c:pt idx="268">
                  <c:v>18</c:v>
                </c:pt>
                <c:pt idx="269">
                  <c:v>32</c:v>
                </c:pt>
                <c:pt idx="270">
                  <c:v>-16</c:v>
                </c:pt>
                <c:pt idx="271">
                  <c:v>-15</c:v>
                </c:pt>
                <c:pt idx="272">
                  <c:v>25</c:v>
                </c:pt>
                <c:pt idx="273">
                  <c:v>-14</c:v>
                </c:pt>
                <c:pt idx="274">
                  <c:v>-30</c:v>
                </c:pt>
                <c:pt idx="275">
                  <c:v>-24</c:v>
                </c:pt>
                <c:pt idx="276">
                  <c:v>45</c:v>
                </c:pt>
                <c:pt idx="277">
                  <c:v>86</c:v>
                </c:pt>
                <c:pt idx="278">
                  <c:v>9</c:v>
                </c:pt>
                <c:pt idx="279">
                  <c:v>59</c:v>
                </c:pt>
                <c:pt idx="280">
                  <c:v>3</c:v>
                </c:pt>
                <c:pt idx="281">
                  <c:v>-10</c:v>
                </c:pt>
                <c:pt idx="282">
                  <c:v>-4</c:v>
                </c:pt>
                <c:pt idx="283">
                  <c:v>0</c:v>
                </c:pt>
                <c:pt idx="284">
                  <c:v>4</c:v>
                </c:pt>
                <c:pt idx="285">
                  <c:v>63</c:v>
                </c:pt>
                <c:pt idx="286">
                  <c:v>-1</c:v>
                </c:pt>
                <c:pt idx="287">
                  <c:v>3</c:v>
                </c:pt>
                <c:pt idx="288">
                  <c:v>40</c:v>
                </c:pt>
                <c:pt idx="289">
                  <c:v>26</c:v>
                </c:pt>
                <c:pt idx="290">
                  <c:v>7</c:v>
                </c:pt>
                <c:pt idx="291">
                  <c:v>-4</c:v>
                </c:pt>
                <c:pt idx="292">
                  <c:v>-1</c:v>
                </c:pt>
                <c:pt idx="293">
                  <c:v>82</c:v>
                </c:pt>
                <c:pt idx="294">
                  <c:v>42</c:v>
                </c:pt>
                <c:pt idx="295">
                  <c:v>6</c:v>
                </c:pt>
                <c:pt idx="296">
                  <c:v>54</c:v>
                </c:pt>
                <c:pt idx="297">
                  <c:v>-32</c:v>
                </c:pt>
                <c:pt idx="298">
                  <c:v>60</c:v>
                </c:pt>
                <c:pt idx="299">
                  <c:v>0</c:v>
                </c:pt>
                <c:pt idx="300">
                  <c:v>53</c:v>
                </c:pt>
                <c:pt idx="301">
                  <c:v>-39</c:v>
                </c:pt>
                <c:pt idx="302">
                  <c:v>32</c:v>
                </c:pt>
                <c:pt idx="303">
                  <c:v>42</c:v>
                </c:pt>
                <c:pt idx="304">
                  <c:v>33</c:v>
                </c:pt>
                <c:pt idx="305">
                  <c:v>7</c:v>
                </c:pt>
                <c:pt idx="306">
                  <c:v>-11</c:v>
                </c:pt>
                <c:pt idx="307">
                  <c:v>-53</c:v>
                </c:pt>
                <c:pt idx="308">
                  <c:v>18</c:v>
                </c:pt>
                <c:pt idx="309">
                  <c:v>42</c:v>
                </c:pt>
                <c:pt idx="310">
                  <c:v>32</c:v>
                </c:pt>
                <c:pt idx="311">
                  <c:v>25</c:v>
                </c:pt>
                <c:pt idx="312">
                  <c:v>32</c:v>
                </c:pt>
                <c:pt idx="313">
                  <c:v>-12</c:v>
                </c:pt>
                <c:pt idx="314">
                  <c:v>23</c:v>
                </c:pt>
                <c:pt idx="315">
                  <c:v>27</c:v>
                </c:pt>
                <c:pt idx="316">
                  <c:v>-2</c:v>
                </c:pt>
                <c:pt idx="317">
                  <c:v>43</c:v>
                </c:pt>
                <c:pt idx="318">
                  <c:v>-22</c:v>
                </c:pt>
                <c:pt idx="319">
                  <c:v>15</c:v>
                </c:pt>
                <c:pt idx="320">
                  <c:v>19</c:v>
                </c:pt>
                <c:pt idx="321">
                  <c:v>-1</c:v>
                </c:pt>
                <c:pt idx="322">
                  <c:v>11</c:v>
                </c:pt>
                <c:pt idx="323">
                  <c:v>6</c:v>
                </c:pt>
                <c:pt idx="324">
                  <c:v>9</c:v>
                </c:pt>
                <c:pt idx="325">
                  <c:v>-1</c:v>
                </c:pt>
                <c:pt idx="326">
                  <c:v>-21</c:v>
                </c:pt>
                <c:pt idx="327">
                  <c:v>33</c:v>
                </c:pt>
                <c:pt idx="328">
                  <c:v>-26</c:v>
                </c:pt>
                <c:pt idx="329">
                  <c:v>-30</c:v>
                </c:pt>
                <c:pt idx="330">
                  <c:v>30</c:v>
                </c:pt>
                <c:pt idx="331">
                  <c:v>20</c:v>
                </c:pt>
                <c:pt idx="332">
                  <c:v>-9</c:v>
                </c:pt>
                <c:pt idx="333">
                  <c:v>66</c:v>
                </c:pt>
                <c:pt idx="334">
                  <c:v>4</c:v>
                </c:pt>
                <c:pt idx="335">
                  <c:v>60</c:v>
                </c:pt>
                <c:pt idx="336">
                  <c:v>4</c:v>
                </c:pt>
                <c:pt idx="337">
                  <c:v>41</c:v>
                </c:pt>
                <c:pt idx="338">
                  <c:v>17</c:v>
                </c:pt>
                <c:pt idx="339">
                  <c:v>-24</c:v>
                </c:pt>
                <c:pt idx="340">
                  <c:v>22</c:v>
                </c:pt>
                <c:pt idx="341">
                  <c:v>-30</c:v>
                </c:pt>
                <c:pt idx="342">
                  <c:v>10</c:v>
                </c:pt>
                <c:pt idx="343">
                  <c:v>8</c:v>
                </c:pt>
                <c:pt idx="344">
                  <c:v>76</c:v>
                </c:pt>
                <c:pt idx="345">
                  <c:v>5</c:v>
                </c:pt>
                <c:pt idx="346">
                  <c:v>-23</c:v>
                </c:pt>
                <c:pt idx="347">
                  <c:v>-12</c:v>
                </c:pt>
                <c:pt idx="348">
                  <c:v>-27</c:v>
                </c:pt>
                <c:pt idx="349">
                  <c:v>3</c:v>
                </c:pt>
                <c:pt idx="350">
                  <c:v>-14</c:v>
                </c:pt>
                <c:pt idx="351">
                  <c:v>55</c:v>
                </c:pt>
                <c:pt idx="352">
                  <c:v>-30</c:v>
                </c:pt>
                <c:pt idx="353">
                  <c:v>11</c:v>
                </c:pt>
                <c:pt idx="354">
                  <c:v>4</c:v>
                </c:pt>
                <c:pt idx="355">
                  <c:v>8</c:v>
                </c:pt>
                <c:pt idx="356">
                  <c:v>40</c:v>
                </c:pt>
                <c:pt idx="357">
                  <c:v>19</c:v>
                </c:pt>
                <c:pt idx="358">
                  <c:v>62</c:v>
                </c:pt>
                <c:pt idx="359">
                  <c:v>-30</c:v>
                </c:pt>
                <c:pt idx="360">
                  <c:v>-52</c:v>
                </c:pt>
                <c:pt idx="361">
                  <c:v>50</c:v>
                </c:pt>
                <c:pt idx="362">
                  <c:v>8</c:v>
                </c:pt>
                <c:pt idx="363">
                  <c:v>-25</c:v>
                </c:pt>
                <c:pt idx="364">
                  <c:v>5</c:v>
                </c:pt>
                <c:pt idx="365">
                  <c:v>-3</c:v>
                </c:pt>
                <c:pt idx="366">
                  <c:v>59</c:v>
                </c:pt>
                <c:pt idx="367">
                  <c:v>-24</c:v>
                </c:pt>
                <c:pt idx="368">
                  <c:v>60</c:v>
                </c:pt>
                <c:pt idx="369">
                  <c:v>25</c:v>
                </c:pt>
                <c:pt idx="370">
                  <c:v>25</c:v>
                </c:pt>
                <c:pt idx="371">
                  <c:v>38</c:v>
                </c:pt>
                <c:pt idx="372">
                  <c:v>11</c:v>
                </c:pt>
                <c:pt idx="373">
                  <c:v>56</c:v>
                </c:pt>
                <c:pt idx="374">
                  <c:v>58</c:v>
                </c:pt>
                <c:pt idx="375">
                  <c:v>3</c:v>
                </c:pt>
                <c:pt idx="376">
                  <c:v>27</c:v>
                </c:pt>
                <c:pt idx="377">
                  <c:v>1</c:v>
                </c:pt>
                <c:pt idx="378">
                  <c:v>20</c:v>
                </c:pt>
                <c:pt idx="379">
                  <c:v>10</c:v>
                </c:pt>
                <c:pt idx="380">
                  <c:v>-33</c:v>
                </c:pt>
                <c:pt idx="381">
                  <c:v>46</c:v>
                </c:pt>
                <c:pt idx="382">
                  <c:v>-47</c:v>
                </c:pt>
                <c:pt idx="383">
                  <c:v>74</c:v>
                </c:pt>
                <c:pt idx="384">
                  <c:v>-30</c:v>
                </c:pt>
                <c:pt idx="385">
                  <c:v>69</c:v>
                </c:pt>
                <c:pt idx="386">
                  <c:v>64</c:v>
                </c:pt>
                <c:pt idx="387">
                  <c:v>6</c:v>
                </c:pt>
                <c:pt idx="388">
                  <c:v>35</c:v>
                </c:pt>
                <c:pt idx="389">
                  <c:v>35</c:v>
                </c:pt>
                <c:pt idx="390">
                  <c:v>15</c:v>
                </c:pt>
                <c:pt idx="391">
                  <c:v>-43</c:v>
                </c:pt>
                <c:pt idx="392">
                  <c:v>-45</c:v>
                </c:pt>
                <c:pt idx="393">
                  <c:v>72</c:v>
                </c:pt>
                <c:pt idx="394">
                  <c:v>35</c:v>
                </c:pt>
                <c:pt idx="395">
                  <c:v>11</c:v>
                </c:pt>
                <c:pt idx="396">
                  <c:v>-21</c:v>
                </c:pt>
                <c:pt idx="397">
                  <c:v>56</c:v>
                </c:pt>
                <c:pt idx="398">
                  <c:v>42</c:v>
                </c:pt>
                <c:pt idx="399">
                  <c:v>1</c:v>
                </c:pt>
                <c:pt idx="400">
                  <c:v>25</c:v>
                </c:pt>
                <c:pt idx="401">
                  <c:v>-15</c:v>
                </c:pt>
                <c:pt idx="402">
                  <c:v>-13</c:v>
                </c:pt>
                <c:pt idx="403">
                  <c:v>18</c:v>
                </c:pt>
                <c:pt idx="404">
                  <c:v>55</c:v>
                </c:pt>
                <c:pt idx="405">
                  <c:v>41</c:v>
                </c:pt>
                <c:pt idx="406">
                  <c:v>-12</c:v>
                </c:pt>
                <c:pt idx="407">
                  <c:v>2</c:v>
                </c:pt>
                <c:pt idx="408">
                  <c:v>9</c:v>
                </c:pt>
                <c:pt idx="409">
                  <c:v>55</c:v>
                </c:pt>
                <c:pt idx="410">
                  <c:v>45</c:v>
                </c:pt>
                <c:pt idx="411">
                  <c:v>56</c:v>
                </c:pt>
                <c:pt idx="412">
                  <c:v>-33</c:v>
                </c:pt>
                <c:pt idx="413">
                  <c:v>56</c:v>
                </c:pt>
                <c:pt idx="414">
                  <c:v>17</c:v>
                </c:pt>
                <c:pt idx="415">
                  <c:v>13</c:v>
                </c:pt>
                <c:pt idx="416">
                  <c:v>-41</c:v>
                </c:pt>
                <c:pt idx="417">
                  <c:v>-5</c:v>
                </c:pt>
                <c:pt idx="418">
                  <c:v>12</c:v>
                </c:pt>
                <c:pt idx="419">
                  <c:v>11</c:v>
                </c:pt>
                <c:pt idx="420">
                  <c:v>-29</c:v>
                </c:pt>
                <c:pt idx="421">
                  <c:v>-3</c:v>
                </c:pt>
                <c:pt idx="422">
                  <c:v>21</c:v>
                </c:pt>
                <c:pt idx="423">
                  <c:v>11</c:v>
                </c:pt>
                <c:pt idx="424">
                  <c:v>0</c:v>
                </c:pt>
                <c:pt idx="425">
                  <c:v>20</c:v>
                </c:pt>
                <c:pt idx="426">
                  <c:v>-44</c:v>
                </c:pt>
                <c:pt idx="427">
                  <c:v>-39</c:v>
                </c:pt>
                <c:pt idx="428">
                  <c:v>-25</c:v>
                </c:pt>
                <c:pt idx="429">
                  <c:v>27</c:v>
                </c:pt>
                <c:pt idx="430">
                  <c:v>15</c:v>
                </c:pt>
                <c:pt idx="431">
                  <c:v>-5</c:v>
                </c:pt>
                <c:pt idx="432">
                  <c:v>76</c:v>
                </c:pt>
                <c:pt idx="433">
                  <c:v>-39</c:v>
                </c:pt>
                <c:pt idx="434">
                  <c:v>17</c:v>
                </c:pt>
                <c:pt idx="435">
                  <c:v>40</c:v>
                </c:pt>
                <c:pt idx="436">
                  <c:v>-1</c:v>
                </c:pt>
                <c:pt idx="437">
                  <c:v>68</c:v>
                </c:pt>
                <c:pt idx="438">
                  <c:v>-41</c:v>
                </c:pt>
                <c:pt idx="439">
                  <c:v>31</c:v>
                </c:pt>
                <c:pt idx="440">
                  <c:v>20</c:v>
                </c:pt>
                <c:pt idx="441">
                  <c:v>29</c:v>
                </c:pt>
                <c:pt idx="442">
                  <c:v>25</c:v>
                </c:pt>
                <c:pt idx="443">
                  <c:v>-22</c:v>
                </c:pt>
                <c:pt idx="444">
                  <c:v>24</c:v>
                </c:pt>
                <c:pt idx="445">
                  <c:v>28</c:v>
                </c:pt>
                <c:pt idx="446">
                  <c:v>32</c:v>
                </c:pt>
                <c:pt idx="447">
                  <c:v>-8</c:v>
                </c:pt>
                <c:pt idx="448">
                  <c:v>67</c:v>
                </c:pt>
                <c:pt idx="449">
                  <c:v>-54</c:v>
                </c:pt>
                <c:pt idx="450">
                  <c:v>-49</c:v>
                </c:pt>
                <c:pt idx="451">
                  <c:v>-12</c:v>
                </c:pt>
                <c:pt idx="452">
                  <c:v>67</c:v>
                </c:pt>
                <c:pt idx="453">
                  <c:v>-50</c:v>
                </c:pt>
                <c:pt idx="454">
                  <c:v>-51</c:v>
                </c:pt>
                <c:pt idx="455">
                  <c:v>26</c:v>
                </c:pt>
                <c:pt idx="456">
                  <c:v>2</c:v>
                </c:pt>
                <c:pt idx="457">
                  <c:v>45</c:v>
                </c:pt>
                <c:pt idx="458">
                  <c:v>-7</c:v>
                </c:pt>
                <c:pt idx="459">
                  <c:v>-36</c:v>
                </c:pt>
                <c:pt idx="460">
                  <c:v>60</c:v>
                </c:pt>
                <c:pt idx="461">
                  <c:v>-33</c:v>
                </c:pt>
                <c:pt idx="462">
                  <c:v>25</c:v>
                </c:pt>
                <c:pt idx="463">
                  <c:v>-54</c:v>
                </c:pt>
                <c:pt idx="464">
                  <c:v>20</c:v>
                </c:pt>
                <c:pt idx="465">
                  <c:v>-2</c:v>
                </c:pt>
                <c:pt idx="466">
                  <c:v>0</c:v>
                </c:pt>
                <c:pt idx="467">
                  <c:v>-52</c:v>
                </c:pt>
                <c:pt idx="468">
                  <c:v>-50</c:v>
                </c:pt>
                <c:pt idx="469">
                  <c:v>12</c:v>
                </c:pt>
                <c:pt idx="470">
                  <c:v>-54</c:v>
                </c:pt>
                <c:pt idx="471">
                  <c:v>24</c:v>
                </c:pt>
                <c:pt idx="472">
                  <c:v>47</c:v>
                </c:pt>
                <c:pt idx="473">
                  <c:v>23</c:v>
                </c:pt>
                <c:pt idx="474">
                  <c:v>-20</c:v>
                </c:pt>
                <c:pt idx="475">
                  <c:v>21</c:v>
                </c:pt>
                <c:pt idx="476">
                  <c:v>39</c:v>
                </c:pt>
                <c:pt idx="477">
                  <c:v>29</c:v>
                </c:pt>
                <c:pt idx="478">
                  <c:v>-6</c:v>
                </c:pt>
                <c:pt idx="479">
                  <c:v>-4</c:v>
                </c:pt>
                <c:pt idx="480">
                  <c:v>23</c:v>
                </c:pt>
                <c:pt idx="481">
                  <c:v>-6</c:v>
                </c:pt>
                <c:pt idx="482">
                  <c:v>68</c:v>
                </c:pt>
                <c:pt idx="483">
                  <c:v>-54</c:v>
                </c:pt>
                <c:pt idx="484">
                  <c:v>-25</c:v>
                </c:pt>
                <c:pt idx="485">
                  <c:v>52</c:v>
                </c:pt>
                <c:pt idx="486">
                  <c:v>13</c:v>
                </c:pt>
                <c:pt idx="487">
                  <c:v>59</c:v>
                </c:pt>
                <c:pt idx="488">
                  <c:v>72</c:v>
                </c:pt>
                <c:pt idx="489">
                  <c:v>11</c:v>
                </c:pt>
                <c:pt idx="490">
                  <c:v>-34</c:v>
                </c:pt>
                <c:pt idx="491">
                  <c:v>0</c:v>
                </c:pt>
                <c:pt idx="492">
                  <c:v>9</c:v>
                </c:pt>
                <c:pt idx="493">
                  <c:v>-42</c:v>
                </c:pt>
                <c:pt idx="494">
                  <c:v>44</c:v>
                </c:pt>
                <c:pt idx="495">
                  <c:v>51</c:v>
                </c:pt>
                <c:pt idx="496">
                  <c:v>47</c:v>
                </c:pt>
                <c:pt idx="497">
                  <c:v>65</c:v>
                </c:pt>
                <c:pt idx="498">
                  <c:v>-32</c:v>
                </c:pt>
                <c:pt idx="499">
                  <c:v>2</c:v>
                </c:pt>
                <c:pt idx="500">
                  <c:v>74</c:v>
                </c:pt>
                <c:pt idx="501">
                  <c:v>15</c:v>
                </c:pt>
                <c:pt idx="502">
                  <c:v>7</c:v>
                </c:pt>
                <c:pt idx="503">
                  <c:v>-35</c:v>
                </c:pt>
                <c:pt idx="504">
                  <c:v>-46</c:v>
                </c:pt>
                <c:pt idx="505">
                  <c:v>84</c:v>
                </c:pt>
                <c:pt idx="506">
                  <c:v>48</c:v>
                </c:pt>
                <c:pt idx="507">
                  <c:v>-49</c:v>
                </c:pt>
                <c:pt idx="508">
                  <c:v>25</c:v>
                </c:pt>
                <c:pt idx="509">
                  <c:v>32</c:v>
                </c:pt>
                <c:pt idx="510">
                  <c:v>-44</c:v>
                </c:pt>
                <c:pt idx="511">
                  <c:v>64</c:v>
                </c:pt>
                <c:pt idx="512">
                  <c:v>26</c:v>
                </c:pt>
                <c:pt idx="513">
                  <c:v>24</c:v>
                </c:pt>
                <c:pt idx="514">
                  <c:v>1</c:v>
                </c:pt>
                <c:pt idx="515">
                  <c:v>-51</c:v>
                </c:pt>
                <c:pt idx="516">
                  <c:v>-5</c:v>
                </c:pt>
                <c:pt idx="517">
                  <c:v>49</c:v>
                </c:pt>
                <c:pt idx="518">
                  <c:v>26</c:v>
                </c:pt>
                <c:pt idx="519">
                  <c:v>-28</c:v>
                </c:pt>
                <c:pt idx="520">
                  <c:v>12</c:v>
                </c:pt>
                <c:pt idx="521">
                  <c:v>-60</c:v>
                </c:pt>
                <c:pt idx="522">
                  <c:v>9</c:v>
                </c:pt>
                <c:pt idx="523">
                  <c:v>-37</c:v>
                </c:pt>
                <c:pt idx="524">
                  <c:v>58</c:v>
                </c:pt>
                <c:pt idx="525">
                  <c:v>57</c:v>
                </c:pt>
                <c:pt idx="526">
                  <c:v>33</c:v>
                </c:pt>
                <c:pt idx="527">
                  <c:v>-10</c:v>
                </c:pt>
                <c:pt idx="528">
                  <c:v>16</c:v>
                </c:pt>
                <c:pt idx="529">
                  <c:v>24</c:v>
                </c:pt>
                <c:pt idx="530">
                  <c:v>21</c:v>
                </c:pt>
                <c:pt idx="531">
                  <c:v>1</c:v>
                </c:pt>
                <c:pt idx="532">
                  <c:v>-56</c:v>
                </c:pt>
                <c:pt idx="533">
                  <c:v>83</c:v>
                </c:pt>
                <c:pt idx="534">
                  <c:v>1</c:v>
                </c:pt>
                <c:pt idx="535">
                  <c:v>-62</c:v>
                </c:pt>
                <c:pt idx="536">
                  <c:v>21</c:v>
                </c:pt>
                <c:pt idx="537">
                  <c:v>62</c:v>
                </c:pt>
                <c:pt idx="538">
                  <c:v>-38</c:v>
                </c:pt>
                <c:pt idx="539">
                  <c:v>74</c:v>
                </c:pt>
                <c:pt idx="540">
                  <c:v>41</c:v>
                </c:pt>
                <c:pt idx="541">
                  <c:v>7</c:v>
                </c:pt>
                <c:pt idx="542">
                  <c:v>-12</c:v>
                </c:pt>
                <c:pt idx="543">
                  <c:v>49</c:v>
                </c:pt>
                <c:pt idx="544">
                  <c:v>-53</c:v>
                </c:pt>
                <c:pt idx="545">
                  <c:v>27</c:v>
                </c:pt>
                <c:pt idx="546">
                  <c:v>-50</c:v>
                </c:pt>
                <c:pt idx="547">
                  <c:v>-13</c:v>
                </c:pt>
                <c:pt idx="548">
                  <c:v>-35</c:v>
                </c:pt>
                <c:pt idx="549">
                  <c:v>11</c:v>
                </c:pt>
                <c:pt idx="550">
                  <c:v>50</c:v>
                </c:pt>
                <c:pt idx="551">
                  <c:v>7</c:v>
                </c:pt>
                <c:pt idx="552">
                  <c:v>71</c:v>
                </c:pt>
                <c:pt idx="553">
                  <c:v>3</c:v>
                </c:pt>
                <c:pt idx="554">
                  <c:v>0</c:v>
                </c:pt>
                <c:pt idx="555">
                  <c:v>53</c:v>
                </c:pt>
                <c:pt idx="556">
                  <c:v>-39</c:v>
                </c:pt>
                <c:pt idx="557">
                  <c:v>58</c:v>
                </c:pt>
                <c:pt idx="558">
                  <c:v>-29</c:v>
                </c:pt>
                <c:pt idx="559">
                  <c:v>-58</c:v>
                </c:pt>
                <c:pt idx="560">
                  <c:v>84</c:v>
                </c:pt>
                <c:pt idx="561">
                  <c:v>83</c:v>
                </c:pt>
                <c:pt idx="562">
                  <c:v>-2</c:v>
                </c:pt>
                <c:pt idx="563">
                  <c:v>56</c:v>
                </c:pt>
                <c:pt idx="564">
                  <c:v>4</c:v>
                </c:pt>
                <c:pt idx="565">
                  <c:v>24</c:v>
                </c:pt>
                <c:pt idx="566">
                  <c:v>-25</c:v>
                </c:pt>
                <c:pt idx="567">
                  <c:v>35</c:v>
                </c:pt>
                <c:pt idx="568">
                  <c:v>4</c:v>
                </c:pt>
                <c:pt idx="569">
                  <c:v>70</c:v>
                </c:pt>
                <c:pt idx="570">
                  <c:v>58</c:v>
                </c:pt>
                <c:pt idx="571">
                  <c:v>-31</c:v>
                </c:pt>
                <c:pt idx="572">
                  <c:v>0</c:v>
                </c:pt>
                <c:pt idx="573">
                  <c:v>37</c:v>
                </c:pt>
                <c:pt idx="574">
                  <c:v>25</c:v>
                </c:pt>
                <c:pt idx="575">
                  <c:v>10</c:v>
                </c:pt>
                <c:pt idx="576">
                  <c:v>-75</c:v>
                </c:pt>
                <c:pt idx="577">
                  <c:v>76</c:v>
                </c:pt>
                <c:pt idx="578">
                  <c:v>1</c:v>
                </c:pt>
                <c:pt idx="579">
                  <c:v>-16</c:v>
                </c:pt>
                <c:pt idx="580">
                  <c:v>-36</c:v>
                </c:pt>
                <c:pt idx="581">
                  <c:v>33</c:v>
                </c:pt>
                <c:pt idx="582">
                  <c:v>-60</c:v>
                </c:pt>
                <c:pt idx="583">
                  <c:v>42</c:v>
                </c:pt>
                <c:pt idx="584">
                  <c:v>10</c:v>
                </c:pt>
                <c:pt idx="585">
                  <c:v>0</c:v>
                </c:pt>
                <c:pt idx="586">
                  <c:v>59</c:v>
                </c:pt>
                <c:pt idx="587">
                  <c:v>-63</c:v>
                </c:pt>
                <c:pt idx="588">
                  <c:v>53</c:v>
                </c:pt>
                <c:pt idx="589">
                  <c:v>49</c:v>
                </c:pt>
                <c:pt idx="590">
                  <c:v>-31</c:v>
                </c:pt>
                <c:pt idx="591">
                  <c:v>0</c:v>
                </c:pt>
                <c:pt idx="592">
                  <c:v>-27</c:v>
                </c:pt>
                <c:pt idx="593">
                  <c:v>-22</c:v>
                </c:pt>
                <c:pt idx="594">
                  <c:v>16</c:v>
                </c:pt>
                <c:pt idx="595">
                  <c:v>-55</c:v>
                </c:pt>
                <c:pt idx="596">
                  <c:v>19</c:v>
                </c:pt>
                <c:pt idx="597">
                  <c:v>-59</c:v>
                </c:pt>
                <c:pt idx="598">
                  <c:v>-18</c:v>
                </c:pt>
              </c:numCache>
            </c:numRef>
          </c:val>
        </c:ser>
        <c:marker val="1"/>
        <c:axId val="168589952"/>
        <c:axId val="168591744"/>
      </c:lineChart>
      <c:catAx>
        <c:axId val="168589952"/>
        <c:scaling>
          <c:orientation val="minMax"/>
        </c:scaling>
        <c:axPos val="b"/>
        <c:tickLblPos val="nextTo"/>
        <c:crossAx val="168591744"/>
        <c:crosses val="autoZero"/>
        <c:auto val="1"/>
        <c:lblAlgn val="ctr"/>
        <c:lblOffset val="100"/>
      </c:catAx>
      <c:valAx>
        <c:axId val="168591744"/>
        <c:scaling>
          <c:orientation val="minMax"/>
        </c:scaling>
        <c:axPos val="l"/>
        <c:majorGridlines/>
        <c:numFmt formatCode="General" sourceLinked="1"/>
        <c:tickLblPos val="nextTo"/>
        <c:crossAx val="1685899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rPr>
              <a:t>Delta Projection</a:t>
            </a:r>
          </a:p>
        </c:rich>
      </c:tx>
      <c:spPr>
        <a:solidFill>
          <a:schemeClr val="bg1">
            <a:lumMod val="85000"/>
          </a:schemeClr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'Granulation Dynamics-1'!$K$4</c:f>
              <c:strCache>
                <c:ptCount val="1"/>
                <c:pt idx="0">
                  <c:v>Delta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Dynamics-1'!$K$5:$K$657</c:f>
              <c:numCache>
                <c:formatCode>General</c:formatCode>
                <c:ptCount val="653"/>
                <c:pt idx="0">
                  <c:v>40</c:v>
                </c:pt>
                <c:pt idx="1">
                  <c:v>-5</c:v>
                </c:pt>
                <c:pt idx="2">
                  <c:v>-56</c:v>
                </c:pt>
                <c:pt idx="3">
                  <c:v>-1</c:v>
                </c:pt>
                <c:pt idx="4">
                  <c:v>-56</c:v>
                </c:pt>
                <c:pt idx="5">
                  <c:v>47</c:v>
                </c:pt>
                <c:pt idx="6">
                  <c:v>-41</c:v>
                </c:pt>
                <c:pt idx="7">
                  <c:v>-47</c:v>
                </c:pt>
                <c:pt idx="8">
                  <c:v>40</c:v>
                </c:pt>
                <c:pt idx="9">
                  <c:v>9</c:v>
                </c:pt>
                <c:pt idx="10">
                  <c:v>40</c:v>
                </c:pt>
                <c:pt idx="11">
                  <c:v>-40</c:v>
                </c:pt>
                <c:pt idx="12">
                  <c:v>5</c:v>
                </c:pt>
                <c:pt idx="13">
                  <c:v>6</c:v>
                </c:pt>
                <c:pt idx="14">
                  <c:v>-2</c:v>
                </c:pt>
                <c:pt idx="15">
                  <c:v>9</c:v>
                </c:pt>
                <c:pt idx="16">
                  <c:v>39</c:v>
                </c:pt>
                <c:pt idx="17">
                  <c:v>-59</c:v>
                </c:pt>
                <c:pt idx="18">
                  <c:v>62</c:v>
                </c:pt>
                <c:pt idx="19">
                  <c:v>-20</c:v>
                </c:pt>
                <c:pt idx="20">
                  <c:v>-64</c:v>
                </c:pt>
                <c:pt idx="21">
                  <c:v>57</c:v>
                </c:pt>
                <c:pt idx="22">
                  <c:v>-65</c:v>
                </c:pt>
                <c:pt idx="23">
                  <c:v>4</c:v>
                </c:pt>
                <c:pt idx="24">
                  <c:v>-18</c:v>
                </c:pt>
                <c:pt idx="25">
                  <c:v>17</c:v>
                </c:pt>
                <c:pt idx="26">
                  <c:v>-13</c:v>
                </c:pt>
                <c:pt idx="27">
                  <c:v>52</c:v>
                </c:pt>
                <c:pt idx="28">
                  <c:v>-51</c:v>
                </c:pt>
                <c:pt idx="29">
                  <c:v>0</c:v>
                </c:pt>
                <c:pt idx="30">
                  <c:v>-1</c:v>
                </c:pt>
                <c:pt idx="31">
                  <c:v>14</c:v>
                </c:pt>
                <c:pt idx="32">
                  <c:v>-49</c:v>
                </c:pt>
                <c:pt idx="33">
                  <c:v>28</c:v>
                </c:pt>
                <c:pt idx="34">
                  <c:v>15</c:v>
                </c:pt>
                <c:pt idx="35">
                  <c:v>-27</c:v>
                </c:pt>
                <c:pt idx="36">
                  <c:v>-35</c:v>
                </c:pt>
                <c:pt idx="37">
                  <c:v>32</c:v>
                </c:pt>
                <c:pt idx="38">
                  <c:v>29</c:v>
                </c:pt>
                <c:pt idx="39">
                  <c:v>-39</c:v>
                </c:pt>
                <c:pt idx="40">
                  <c:v>-7</c:v>
                </c:pt>
                <c:pt idx="41">
                  <c:v>55</c:v>
                </c:pt>
                <c:pt idx="42">
                  <c:v>-19</c:v>
                </c:pt>
                <c:pt idx="43">
                  <c:v>0</c:v>
                </c:pt>
                <c:pt idx="44">
                  <c:v>-2</c:v>
                </c:pt>
                <c:pt idx="45">
                  <c:v>-40</c:v>
                </c:pt>
                <c:pt idx="46">
                  <c:v>14</c:v>
                </c:pt>
                <c:pt idx="47">
                  <c:v>53</c:v>
                </c:pt>
                <c:pt idx="48">
                  <c:v>-40</c:v>
                </c:pt>
                <c:pt idx="49">
                  <c:v>43</c:v>
                </c:pt>
                <c:pt idx="50">
                  <c:v>33</c:v>
                </c:pt>
                <c:pt idx="51">
                  <c:v>-23</c:v>
                </c:pt>
                <c:pt idx="52">
                  <c:v>31</c:v>
                </c:pt>
                <c:pt idx="53">
                  <c:v>-1</c:v>
                </c:pt>
                <c:pt idx="54">
                  <c:v>15</c:v>
                </c:pt>
                <c:pt idx="55">
                  <c:v>-3</c:v>
                </c:pt>
                <c:pt idx="56">
                  <c:v>-15</c:v>
                </c:pt>
                <c:pt idx="57">
                  <c:v>-71</c:v>
                </c:pt>
                <c:pt idx="58">
                  <c:v>1</c:v>
                </c:pt>
                <c:pt idx="59">
                  <c:v>-61</c:v>
                </c:pt>
                <c:pt idx="60">
                  <c:v>54</c:v>
                </c:pt>
                <c:pt idx="61">
                  <c:v>-7</c:v>
                </c:pt>
                <c:pt idx="62">
                  <c:v>42</c:v>
                </c:pt>
                <c:pt idx="63">
                  <c:v>-24</c:v>
                </c:pt>
                <c:pt idx="64">
                  <c:v>-24</c:v>
                </c:pt>
                <c:pt idx="65">
                  <c:v>58</c:v>
                </c:pt>
                <c:pt idx="66">
                  <c:v>-57</c:v>
                </c:pt>
                <c:pt idx="67">
                  <c:v>61</c:v>
                </c:pt>
                <c:pt idx="68">
                  <c:v>-18</c:v>
                </c:pt>
                <c:pt idx="69">
                  <c:v>-57</c:v>
                </c:pt>
                <c:pt idx="70">
                  <c:v>0</c:v>
                </c:pt>
                <c:pt idx="71">
                  <c:v>-3</c:v>
                </c:pt>
                <c:pt idx="72">
                  <c:v>-19</c:v>
                </c:pt>
                <c:pt idx="73">
                  <c:v>-49</c:v>
                </c:pt>
                <c:pt idx="74">
                  <c:v>13</c:v>
                </c:pt>
                <c:pt idx="75">
                  <c:v>1</c:v>
                </c:pt>
                <c:pt idx="76">
                  <c:v>-13</c:v>
                </c:pt>
                <c:pt idx="77">
                  <c:v>-13</c:v>
                </c:pt>
                <c:pt idx="78">
                  <c:v>0</c:v>
                </c:pt>
                <c:pt idx="79">
                  <c:v>-2</c:v>
                </c:pt>
                <c:pt idx="80">
                  <c:v>0</c:v>
                </c:pt>
                <c:pt idx="81">
                  <c:v>61</c:v>
                </c:pt>
                <c:pt idx="82">
                  <c:v>19</c:v>
                </c:pt>
                <c:pt idx="83">
                  <c:v>-59</c:v>
                </c:pt>
                <c:pt idx="84">
                  <c:v>2</c:v>
                </c:pt>
                <c:pt idx="85">
                  <c:v>-20</c:v>
                </c:pt>
                <c:pt idx="86">
                  <c:v>-1</c:v>
                </c:pt>
                <c:pt idx="87">
                  <c:v>-13</c:v>
                </c:pt>
                <c:pt idx="88">
                  <c:v>56</c:v>
                </c:pt>
                <c:pt idx="89">
                  <c:v>9</c:v>
                </c:pt>
                <c:pt idx="90">
                  <c:v>-34</c:v>
                </c:pt>
                <c:pt idx="91">
                  <c:v>67</c:v>
                </c:pt>
                <c:pt idx="92">
                  <c:v>65</c:v>
                </c:pt>
                <c:pt idx="93">
                  <c:v>3</c:v>
                </c:pt>
                <c:pt idx="94">
                  <c:v>-13</c:v>
                </c:pt>
                <c:pt idx="95">
                  <c:v>30</c:v>
                </c:pt>
                <c:pt idx="96">
                  <c:v>41</c:v>
                </c:pt>
                <c:pt idx="97">
                  <c:v>-68</c:v>
                </c:pt>
                <c:pt idx="98">
                  <c:v>36</c:v>
                </c:pt>
                <c:pt idx="99">
                  <c:v>45</c:v>
                </c:pt>
                <c:pt idx="100">
                  <c:v>-54</c:v>
                </c:pt>
                <c:pt idx="101">
                  <c:v>71</c:v>
                </c:pt>
                <c:pt idx="102">
                  <c:v>32</c:v>
                </c:pt>
                <c:pt idx="103">
                  <c:v>-55</c:v>
                </c:pt>
                <c:pt idx="104">
                  <c:v>-11</c:v>
                </c:pt>
                <c:pt idx="105">
                  <c:v>-38</c:v>
                </c:pt>
                <c:pt idx="106">
                  <c:v>-47</c:v>
                </c:pt>
                <c:pt idx="107">
                  <c:v>17</c:v>
                </c:pt>
                <c:pt idx="108">
                  <c:v>-39</c:v>
                </c:pt>
                <c:pt idx="109">
                  <c:v>0</c:v>
                </c:pt>
                <c:pt idx="110">
                  <c:v>47</c:v>
                </c:pt>
                <c:pt idx="111">
                  <c:v>39</c:v>
                </c:pt>
                <c:pt idx="112">
                  <c:v>4</c:v>
                </c:pt>
                <c:pt idx="113">
                  <c:v>4</c:v>
                </c:pt>
                <c:pt idx="114">
                  <c:v>54</c:v>
                </c:pt>
                <c:pt idx="115">
                  <c:v>-49</c:v>
                </c:pt>
                <c:pt idx="116">
                  <c:v>-15</c:v>
                </c:pt>
                <c:pt idx="117">
                  <c:v>-9</c:v>
                </c:pt>
                <c:pt idx="118">
                  <c:v>24</c:v>
                </c:pt>
                <c:pt idx="119">
                  <c:v>6</c:v>
                </c:pt>
                <c:pt idx="120">
                  <c:v>-17</c:v>
                </c:pt>
                <c:pt idx="121">
                  <c:v>-60</c:v>
                </c:pt>
                <c:pt idx="122">
                  <c:v>54</c:v>
                </c:pt>
                <c:pt idx="123">
                  <c:v>-49</c:v>
                </c:pt>
                <c:pt idx="124">
                  <c:v>35</c:v>
                </c:pt>
                <c:pt idx="125">
                  <c:v>13</c:v>
                </c:pt>
                <c:pt idx="126">
                  <c:v>19</c:v>
                </c:pt>
                <c:pt idx="127">
                  <c:v>48</c:v>
                </c:pt>
                <c:pt idx="128">
                  <c:v>-17</c:v>
                </c:pt>
                <c:pt idx="129">
                  <c:v>0</c:v>
                </c:pt>
                <c:pt idx="130">
                  <c:v>54</c:v>
                </c:pt>
                <c:pt idx="131">
                  <c:v>-11</c:v>
                </c:pt>
                <c:pt idx="132">
                  <c:v>-18</c:v>
                </c:pt>
                <c:pt idx="133">
                  <c:v>-8</c:v>
                </c:pt>
                <c:pt idx="134">
                  <c:v>21</c:v>
                </c:pt>
                <c:pt idx="135">
                  <c:v>49</c:v>
                </c:pt>
                <c:pt idx="136">
                  <c:v>44</c:v>
                </c:pt>
                <c:pt idx="137">
                  <c:v>2</c:v>
                </c:pt>
                <c:pt idx="138">
                  <c:v>-66</c:v>
                </c:pt>
                <c:pt idx="139">
                  <c:v>67</c:v>
                </c:pt>
                <c:pt idx="140">
                  <c:v>46</c:v>
                </c:pt>
                <c:pt idx="141">
                  <c:v>40</c:v>
                </c:pt>
                <c:pt idx="142">
                  <c:v>-57</c:v>
                </c:pt>
                <c:pt idx="143">
                  <c:v>2</c:v>
                </c:pt>
                <c:pt idx="144">
                  <c:v>54</c:v>
                </c:pt>
                <c:pt idx="145">
                  <c:v>8</c:v>
                </c:pt>
                <c:pt idx="146">
                  <c:v>38</c:v>
                </c:pt>
                <c:pt idx="147">
                  <c:v>-64</c:v>
                </c:pt>
                <c:pt idx="148">
                  <c:v>-15</c:v>
                </c:pt>
                <c:pt idx="149">
                  <c:v>54</c:v>
                </c:pt>
                <c:pt idx="150">
                  <c:v>-4</c:v>
                </c:pt>
                <c:pt idx="151">
                  <c:v>38</c:v>
                </c:pt>
                <c:pt idx="152">
                  <c:v>-63</c:v>
                </c:pt>
                <c:pt idx="153">
                  <c:v>-15</c:v>
                </c:pt>
                <c:pt idx="154">
                  <c:v>-54</c:v>
                </c:pt>
                <c:pt idx="155">
                  <c:v>7</c:v>
                </c:pt>
                <c:pt idx="156">
                  <c:v>55</c:v>
                </c:pt>
                <c:pt idx="157">
                  <c:v>-6</c:v>
                </c:pt>
                <c:pt idx="158">
                  <c:v>54</c:v>
                </c:pt>
                <c:pt idx="159">
                  <c:v>5</c:v>
                </c:pt>
                <c:pt idx="160">
                  <c:v>-24</c:v>
                </c:pt>
                <c:pt idx="161">
                  <c:v>66</c:v>
                </c:pt>
                <c:pt idx="162">
                  <c:v>-16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-54</c:v>
                </c:pt>
                <c:pt idx="167">
                  <c:v>52</c:v>
                </c:pt>
                <c:pt idx="168">
                  <c:v>3</c:v>
                </c:pt>
                <c:pt idx="169">
                  <c:v>8</c:v>
                </c:pt>
                <c:pt idx="170">
                  <c:v>-30</c:v>
                </c:pt>
                <c:pt idx="171">
                  <c:v>29</c:v>
                </c:pt>
                <c:pt idx="172">
                  <c:v>6</c:v>
                </c:pt>
                <c:pt idx="173">
                  <c:v>-9</c:v>
                </c:pt>
                <c:pt idx="174">
                  <c:v>32</c:v>
                </c:pt>
                <c:pt idx="175">
                  <c:v>-23</c:v>
                </c:pt>
                <c:pt idx="176">
                  <c:v>37</c:v>
                </c:pt>
                <c:pt idx="177">
                  <c:v>-12</c:v>
                </c:pt>
                <c:pt idx="178">
                  <c:v>-4</c:v>
                </c:pt>
                <c:pt idx="179">
                  <c:v>-30</c:v>
                </c:pt>
                <c:pt idx="180">
                  <c:v>-32</c:v>
                </c:pt>
                <c:pt idx="181">
                  <c:v>63</c:v>
                </c:pt>
                <c:pt idx="182">
                  <c:v>17</c:v>
                </c:pt>
                <c:pt idx="183">
                  <c:v>54</c:v>
                </c:pt>
                <c:pt idx="184">
                  <c:v>-15</c:v>
                </c:pt>
                <c:pt idx="185">
                  <c:v>-2</c:v>
                </c:pt>
                <c:pt idx="186">
                  <c:v>-56</c:v>
                </c:pt>
                <c:pt idx="187">
                  <c:v>0</c:v>
                </c:pt>
                <c:pt idx="188">
                  <c:v>-26</c:v>
                </c:pt>
                <c:pt idx="189">
                  <c:v>11</c:v>
                </c:pt>
                <c:pt idx="190">
                  <c:v>76</c:v>
                </c:pt>
                <c:pt idx="191">
                  <c:v>8</c:v>
                </c:pt>
                <c:pt idx="192">
                  <c:v>-61</c:v>
                </c:pt>
                <c:pt idx="193">
                  <c:v>45</c:v>
                </c:pt>
                <c:pt idx="194">
                  <c:v>3</c:v>
                </c:pt>
                <c:pt idx="195">
                  <c:v>-11</c:v>
                </c:pt>
                <c:pt idx="196">
                  <c:v>42</c:v>
                </c:pt>
                <c:pt idx="197">
                  <c:v>-66</c:v>
                </c:pt>
                <c:pt idx="198">
                  <c:v>4</c:v>
                </c:pt>
                <c:pt idx="199">
                  <c:v>1</c:v>
                </c:pt>
                <c:pt idx="200">
                  <c:v>7</c:v>
                </c:pt>
                <c:pt idx="201">
                  <c:v>0</c:v>
                </c:pt>
                <c:pt idx="202">
                  <c:v>-46</c:v>
                </c:pt>
                <c:pt idx="203">
                  <c:v>15</c:v>
                </c:pt>
                <c:pt idx="204">
                  <c:v>-3</c:v>
                </c:pt>
                <c:pt idx="205">
                  <c:v>-46</c:v>
                </c:pt>
                <c:pt idx="206">
                  <c:v>49</c:v>
                </c:pt>
                <c:pt idx="207">
                  <c:v>0</c:v>
                </c:pt>
                <c:pt idx="208">
                  <c:v>31</c:v>
                </c:pt>
                <c:pt idx="209">
                  <c:v>20</c:v>
                </c:pt>
                <c:pt idx="210">
                  <c:v>18</c:v>
                </c:pt>
                <c:pt idx="211">
                  <c:v>3</c:v>
                </c:pt>
                <c:pt idx="212">
                  <c:v>26</c:v>
                </c:pt>
                <c:pt idx="213">
                  <c:v>-60</c:v>
                </c:pt>
                <c:pt idx="214">
                  <c:v>-27</c:v>
                </c:pt>
                <c:pt idx="215">
                  <c:v>2</c:v>
                </c:pt>
                <c:pt idx="216">
                  <c:v>38</c:v>
                </c:pt>
                <c:pt idx="217">
                  <c:v>-70</c:v>
                </c:pt>
                <c:pt idx="218">
                  <c:v>5</c:v>
                </c:pt>
                <c:pt idx="219">
                  <c:v>-47</c:v>
                </c:pt>
                <c:pt idx="220">
                  <c:v>1</c:v>
                </c:pt>
                <c:pt idx="221">
                  <c:v>13</c:v>
                </c:pt>
                <c:pt idx="222">
                  <c:v>13</c:v>
                </c:pt>
                <c:pt idx="223">
                  <c:v>11</c:v>
                </c:pt>
                <c:pt idx="224">
                  <c:v>-9</c:v>
                </c:pt>
                <c:pt idx="225">
                  <c:v>-8</c:v>
                </c:pt>
                <c:pt idx="226">
                  <c:v>17</c:v>
                </c:pt>
                <c:pt idx="227">
                  <c:v>47</c:v>
                </c:pt>
                <c:pt idx="228">
                  <c:v>-36</c:v>
                </c:pt>
                <c:pt idx="229">
                  <c:v>41</c:v>
                </c:pt>
                <c:pt idx="230">
                  <c:v>-3</c:v>
                </c:pt>
                <c:pt idx="231">
                  <c:v>-30</c:v>
                </c:pt>
                <c:pt idx="232">
                  <c:v>49</c:v>
                </c:pt>
                <c:pt idx="233">
                  <c:v>-39</c:v>
                </c:pt>
                <c:pt idx="234">
                  <c:v>25</c:v>
                </c:pt>
                <c:pt idx="235">
                  <c:v>33</c:v>
                </c:pt>
                <c:pt idx="236">
                  <c:v>2</c:v>
                </c:pt>
                <c:pt idx="237">
                  <c:v>49</c:v>
                </c:pt>
                <c:pt idx="238">
                  <c:v>25</c:v>
                </c:pt>
                <c:pt idx="239">
                  <c:v>-34</c:v>
                </c:pt>
                <c:pt idx="240">
                  <c:v>49</c:v>
                </c:pt>
                <c:pt idx="241">
                  <c:v>-34</c:v>
                </c:pt>
                <c:pt idx="242">
                  <c:v>-25</c:v>
                </c:pt>
                <c:pt idx="243">
                  <c:v>34</c:v>
                </c:pt>
                <c:pt idx="244">
                  <c:v>2</c:v>
                </c:pt>
                <c:pt idx="245">
                  <c:v>36</c:v>
                </c:pt>
                <c:pt idx="246">
                  <c:v>16</c:v>
                </c:pt>
                <c:pt idx="247">
                  <c:v>-27</c:v>
                </c:pt>
                <c:pt idx="248">
                  <c:v>42</c:v>
                </c:pt>
                <c:pt idx="249">
                  <c:v>27</c:v>
                </c:pt>
                <c:pt idx="250">
                  <c:v>48</c:v>
                </c:pt>
                <c:pt idx="251">
                  <c:v>-6</c:v>
                </c:pt>
                <c:pt idx="252">
                  <c:v>12</c:v>
                </c:pt>
                <c:pt idx="253">
                  <c:v>25</c:v>
                </c:pt>
                <c:pt idx="254">
                  <c:v>-14</c:v>
                </c:pt>
                <c:pt idx="255">
                  <c:v>46</c:v>
                </c:pt>
                <c:pt idx="256">
                  <c:v>18</c:v>
                </c:pt>
                <c:pt idx="257">
                  <c:v>3</c:v>
                </c:pt>
                <c:pt idx="258">
                  <c:v>15</c:v>
                </c:pt>
                <c:pt idx="259">
                  <c:v>-32</c:v>
                </c:pt>
                <c:pt idx="260">
                  <c:v>-20</c:v>
                </c:pt>
                <c:pt idx="261">
                  <c:v>22</c:v>
                </c:pt>
                <c:pt idx="262">
                  <c:v>2</c:v>
                </c:pt>
                <c:pt idx="263">
                  <c:v>15</c:v>
                </c:pt>
                <c:pt idx="264">
                  <c:v>-10</c:v>
                </c:pt>
                <c:pt idx="265">
                  <c:v>70</c:v>
                </c:pt>
                <c:pt idx="266">
                  <c:v>-42</c:v>
                </c:pt>
                <c:pt idx="267">
                  <c:v>41</c:v>
                </c:pt>
                <c:pt idx="268">
                  <c:v>14</c:v>
                </c:pt>
                <c:pt idx="269">
                  <c:v>20</c:v>
                </c:pt>
                <c:pt idx="270">
                  <c:v>7</c:v>
                </c:pt>
                <c:pt idx="271">
                  <c:v>17</c:v>
                </c:pt>
                <c:pt idx="272">
                  <c:v>28</c:v>
                </c:pt>
                <c:pt idx="273">
                  <c:v>-28</c:v>
                </c:pt>
                <c:pt idx="274">
                  <c:v>72</c:v>
                </c:pt>
                <c:pt idx="275">
                  <c:v>-3</c:v>
                </c:pt>
                <c:pt idx="276">
                  <c:v>-20</c:v>
                </c:pt>
                <c:pt idx="277">
                  <c:v>11</c:v>
                </c:pt>
                <c:pt idx="278">
                  <c:v>-27</c:v>
                </c:pt>
                <c:pt idx="279">
                  <c:v>29</c:v>
                </c:pt>
                <c:pt idx="280">
                  <c:v>3</c:v>
                </c:pt>
                <c:pt idx="281">
                  <c:v>-18</c:v>
                </c:pt>
                <c:pt idx="282">
                  <c:v>73</c:v>
                </c:pt>
                <c:pt idx="283">
                  <c:v>3</c:v>
                </c:pt>
                <c:pt idx="284">
                  <c:v>45</c:v>
                </c:pt>
                <c:pt idx="285">
                  <c:v>29</c:v>
                </c:pt>
                <c:pt idx="286">
                  <c:v>-18</c:v>
                </c:pt>
                <c:pt idx="287">
                  <c:v>59</c:v>
                </c:pt>
                <c:pt idx="288">
                  <c:v>-16</c:v>
                </c:pt>
                <c:pt idx="289">
                  <c:v>24</c:v>
                </c:pt>
                <c:pt idx="290">
                  <c:v>-18</c:v>
                </c:pt>
                <c:pt idx="291">
                  <c:v>46</c:v>
                </c:pt>
                <c:pt idx="292">
                  <c:v>16</c:v>
                </c:pt>
                <c:pt idx="293">
                  <c:v>-7</c:v>
                </c:pt>
                <c:pt idx="294">
                  <c:v>28</c:v>
                </c:pt>
                <c:pt idx="295">
                  <c:v>-15</c:v>
                </c:pt>
                <c:pt idx="296">
                  <c:v>-6</c:v>
                </c:pt>
                <c:pt idx="297">
                  <c:v>72</c:v>
                </c:pt>
                <c:pt idx="298">
                  <c:v>8</c:v>
                </c:pt>
                <c:pt idx="299">
                  <c:v>20</c:v>
                </c:pt>
                <c:pt idx="300">
                  <c:v>36</c:v>
                </c:pt>
                <c:pt idx="301">
                  <c:v>7</c:v>
                </c:pt>
                <c:pt idx="302">
                  <c:v>41</c:v>
                </c:pt>
                <c:pt idx="303">
                  <c:v>9</c:v>
                </c:pt>
                <c:pt idx="304">
                  <c:v>55</c:v>
                </c:pt>
                <c:pt idx="305">
                  <c:v>36</c:v>
                </c:pt>
                <c:pt idx="306">
                  <c:v>13</c:v>
                </c:pt>
                <c:pt idx="307">
                  <c:v>53</c:v>
                </c:pt>
                <c:pt idx="308">
                  <c:v>-27</c:v>
                </c:pt>
                <c:pt idx="309">
                  <c:v>-17</c:v>
                </c:pt>
                <c:pt idx="310">
                  <c:v>8</c:v>
                </c:pt>
                <c:pt idx="311">
                  <c:v>16</c:v>
                </c:pt>
                <c:pt idx="312">
                  <c:v>-2</c:v>
                </c:pt>
                <c:pt idx="313">
                  <c:v>-12</c:v>
                </c:pt>
                <c:pt idx="314">
                  <c:v>6</c:v>
                </c:pt>
                <c:pt idx="315">
                  <c:v>16</c:v>
                </c:pt>
                <c:pt idx="316">
                  <c:v>23</c:v>
                </c:pt>
                <c:pt idx="317">
                  <c:v>-41</c:v>
                </c:pt>
                <c:pt idx="318">
                  <c:v>16</c:v>
                </c:pt>
                <c:pt idx="319">
                  <c:v>18</c:v>
                </c:pt>
                <c:pt idx="320">
                  <c:v>9</c:v>
                </c:pt>
                <c:pt idx="321">
                  <c:v>34</c:v>
                </c:pt>
                <c:pt idx="322">
                  <c:v>-29</c:v>
                </c:pt>
                <c:pt idx="323">
                  <c:v>22</c:v>
                </c:pt>
                <c:pt idx="324">
                  <c:v>-26</c:v>
                </c:pt>
                <c:pt idx="325">
                  <c:v>58</c:v>
                </c:pt>
                <c:pt idx="326">
                  <c:v>41</c:v>
                </c:pt>
                <c:pt idx="327">
                  <c:v>37</c:v>
                </c:pt>
                <c:pt idx="328">
                  <c:v>39</c:v>
                </c:pt>
                <c:pt idx="329">
                  <c:v>7</c:v>
                </c:pt>
                <c:pt idx="330">
                  <c:v>11</c:v>
                </c:pt>
                <c:pt idx="331">
                  <c:v>-32</c:v>
                </c:pt>
                <c:pt idx="332">
                  <c:v>38</c:v>
                </c:pt>
                <c:pt idx="333">
                  <c:v>33</c:v>
                </c:pt>
                <c:pt idx="334">
                  <c:v>-21</c:v>
                </c:pt>
                <c:pt idx="335">
                  <c:v>17</c:v>
                </c:pt>
                <c:pt idx="336">
                  <c:v>16</c:v>
                </c:pt>
                <c:pt idx="337">
                  <c:v>59</c:v>
                </c:pt>
                <c:pt idx="338">
                  <c:v>-41</c:v>
                </c:pt>
                <c:pt idx="339">
                  <c:v>18</c:v>
                </c:pt>
                <c:pt idx="340">
                  <c:v>21</c:v>
                </c:pt>
                <c:pt idx="341">
                  <c:v>27</c:v>
                </c:pt>
                <c:pt idx="342">
                  <c:v>62</c:v>
                </c:pt>
                <c:pt idx="343">
                  <c:v>-35</c:v>
                </c:pt>
                <c:pt idx="344">
                  <c:v>-26</c:v>
                </c:pt>
                <c:pt idx="345">
                  <c:v>47</c:v>
                </c:pt>
                <c:pt idx="346">
                  <c:v>40</c:v>
                </c:pt>
                <c:pt idx="347">
                  <c:v>-30</c:v>
                </c:pt>
                <c:pt idx="348">
                  <c:v>73</c:v>
                </c:pt>
                <c:pt idx="349">
                  <c:v>8</c:v>
                </c:pt>
                <c:pt idx="350">
                  <c:v>46</c:v>
                </c:pt>
                <c:pt idx="351">
                  <c:v>12</c:v>
                </c:pt>
                <c:pt idx="352">
                  <c:v>11</c:v>
                </c:pt>
                <c:pt idx="353">
                  <c:v>-9</c:v>
                </c:pt>
                <c:pt idx="354">
                  <c:v>-1</c:v>
                </c:pt>
                <c:pt idx="355">
                  <c:v>41</c:v>
                </c:pt>
                <c:pt idx="356">
                  <c:v>54</c:v>
                </c:pt>
                <c:pt idx="357">
                  <c:v>24</c:v>
                </c:pt>
                <c:pt idx="358">
                  <c:v>29</c:v>
                </c:pt>
                <c:pt idx="359">
                  <c:v>53</c:v>
                </c:pt>
                <c:pt idx="360">
                  <c:v>-1</c:v>
                </c:pt>
                <c:pt idx="361">
                  <c:v>-31</c:v>
                </c:pt>
                <c:pt idx="362">
                  <c:v>60</c:v>
                </c:pt>
                <c:pt idx="363">
                  <c:v>-10</c:v>
                </c:pt>
                <c:pt idx="364">
                  <c:v>8</c:v>
                </c:pt>
                <c:pt idx="365">
                  <c:v>2</c:v>
                </c:pt>
                <c:pt idx="366">
                  <c:v>67</c:v>
                </c:pt>
                <c:pt idx="367">
                  <c:v>15</c:v>
                </c:pt>
                <c:pt idx="368">
                  <c:v>-23</c:v>
                </c:pt>
                <c:pt idx="369">
                  <c:v>23</c:v>
                </c:pt>
                <c:pt idx="370">
                  <c:v>-16</c:v>
                </c:pt>
                <c:pt idx="371">
                  <c:v>33</c:v>
                </c:pt>
                <c:pt idx="372">
                  <c:v>-22</c:v>
                </c:pt>
                <c:pt idx="373">
                  <c:v>47</c:v>
                </c:pt>
                <c:pt idx="374">
                  <c:v>-34</c:v>
                </c:pt>
                <c:pt idx="375">
                  <c:v>28</c:v>
                </c:pt>
                <c:pt idx="376">
                  <c:v>20</c:v>
                </c:pt>
                <c:pt idx="377">
                  <c:v>8</c:v>
                </c:pt>
                <c:pt idx="378">
                  <c:v>30</c:v>
                </c:pt>
                <c:pt idx="379">
                  <c:v>7</c:v>
                </c:pt>
                <c:pt idx="380">
                  <c:v>-12</c:v>
                </c:pt>
                <c:pt idx="381">
                  <c:v>19</c:v>
                </c:pt>
                <c:pt idx="382">
                  <c:v>60</c:v>
                </c:pt>
                <c:pt idx="383">
                  <c:v>-23</c:v>
                </c:pt>
                <c:pt idx="384">
                  <c:v>54</c:v>
                </c:pt>
                <c:pt idx="385">
                  <c:v>-38</c:v>
                </c:pt>
                <c:pt idx="386">
                  <c:v>55</c:v>
                </c:pt>
                <c:pt idx="387">
                  <c:v>21</c:v>
                </c:pt>
                <c:pt idx="388">
                  <c:v>61</c:v>
                </c:pt>
                <c:pt idx="389">
                  <c:v>19</c:v>
                </c:pt>
                <c:pt idx="390">
                  <c:v>59</c:v>
                </c:pt>
                <c:pt idx="391">
                  <c:v>-14</c:v>
                </c:pt>
                <c:pt idx="392">
                  <c:v>12</c:v>
                </c:pt>
                <c:pt idx="393">
                  <c:v>-24</c:v>
                </c:pt>
                <c:pt idx="394">
                  <c:v>22</c:v>
                </c:pt>
                <c:pt idx="395">
                  <c:v>-3</c:v>
                </c:pt>
                <c:pt idx="396">
                  <c:v>-35</c:v>
                </c:pt>
                <c:pt idx="397">
                  <c:v>22</c:v>
                </c:pt>
                <c:pt idx="398">
                  <c:v>-23</c:v>
                </c:pt>
                <c:pt idx="399">
                  <c:v>11</c:v>
                </c:pt>
                <c:pt idx="400">
                  <c:v>-14</c:v>
                </c:pt>
                <c:pt idx="401">
                  <c:v>-24</c:v>
                </c:pt>
                <c:pt idx="402">
                  <c:v>29</c:v>
                </c:pt>
                <c:pt idx="403">
                  <c:v>26</c:v>
                </c:pt>
                <c:pt idx="404">
                  <c:v>14</c:v>
                </c:pt>
                <c:pt idx="405">
                  <c:v>22</c:v>
                </c:pt>
                <c:pt idx="406">
                  <c:v>3</c:v>
                </c:pt>
                <c:pt idx="407">
                  <c:v>-22</c:v>
                </c:pt>
                <c:pt idx="408">
                  <c:v>27</c:v>
                </c:pt>
                <c:pt idx="409">
                  <c:v>-4</c:v>
                </c:pt>
                <c:pt idx="410">
                  <c:v>60</c:v>
                </c:pt>
                <c:pt idx="411">
                  <c:v>-9</c:v>
                </c:pt>
                <c:pt idx="412">
                  <c:v>8</c:v>
                </c:pt>
                <c:pt idx="413">
                  <c:v>27</c:v>
                </c:pt>
                <c:pt idx="414">
                  <c:v>-25</c:v>
                </c:pt>
                <c:pt idx="415">
                  <c:v>55</c:v>
                </c:pt>
                <c:pt idx="416">
                  <c:v>20</c:v>
                </c:pt>
                <c:pt idx="417">
                  <c:v>16</c:v>
                </c:pt>
                <c:pt idx="418">
                  <c:v>-7</c:v>
                </c:pt>
                <c:pt idx="419">
                  <c:v>15</c:v>
                </c:pt>
                <c:pt idx="420">
                  <c:v>18</c:v>
                </c:pt>
                <c:pt idx="421">
                  <c:v>12</c:v>
                </c:pt>
                <c:pt idx="422">
                  <c:v>61</c:v>
                </c:pt>
                <c:pt idx="423">
                  <c:v>-29</c:v>
                </c:pt>
                <c:pt idx="424">
                  <c:v>-13</c:v>
                </c:pt>
                <c:pt idx="425">
                  <c:v>11</c:v>
                </c:pt>
                <c:pt idx="426">
                  <c:v>-49</c:v>
                </c:pt>
                <c:pt idx="427">
                  <c:v>-6</c:v>
                </c:pt>
                <c:pt idx="428">
                  <c:v>-8</c:v>
                </c:pt>
                <c:pt idx="429">
                  <c:v>-9</c:v>
                </c:pt>
                <c:pt idx="430">
                  <c:v>-47</c:v>
                </c:pt>
                <c:pt idx="431">
                  <c:v>52</c:v>
                </c:pt>
                <c:pt idx="432">
                  <c:v>33</c:v>
                </c:pt>
                <c:pt idx="433">
                  <c:v>-48</c:v>
                </c:pt>
                <c:pt idx="434">
                  <c:v>-7</c:v>
                </c:pt>
                <c:pt idx="435">
                  <c:v>-19</c:v>
                </c:pt>
                <c:pt idx="436">
                  <c:v>16</c:v>
                </c:pt>
                <c:pt idx="437">
                  <c:v>-4</c:v>
                </c:pt>
                <c:pt idx="438">
                  <c:v>-36</c:v>
                </c:pt>
                <c:pt idx="439">
                  <c:v>-7</c:v>
                </c:pt>
                <c:pt idx="440">
                  <c:v>22</c:v>
                </c:pt>
                <c:pt idx="441">
                  <c:v>26</c:v>
                </c:pt>
                <c:pt idx="442">
                  <c:v>55</c:v>
                </c:pt>
                <c:pt idx="443">
                  <c:v>14</c:v>
                </c:pt>
                <c:pt idx="444">
                  <c:v>-49</c:v>
                </c:pt>
                <c:pt idx="445">
                  <c:v>62</c:v>
                </c:pt>
                <c:pt idx="446">
                  <c:v>14</c:v>
                </c:pt>
                <c:pt idx="447">
                  <c:v>29</c:v>
                </c:pt>
                <c:pt idx="448">
                  <c:v>49</c:v>
                </c:pt>
                <c:pt idx="449">
                  <c:v>-42</c:v>
                </c:pt>
                <c:pt idx="450">
                  <c:v>22</c:v>
                </c:pt>
                <c:pt idx="451">
                  <c:v>47</c:v>
                </c:pt>
                <c:pt idx="452">
                  <c:v>64</c:v>
                </c:pt>
                <c:pt idx="453">
                  <c:v>7</c:v>
                </c:pt>
                <c:pt idx="454">
                  <c:v>-18</c:v>
                </c:pt>
                <c:pt idx="455">
                  <c:v>-56</c:v>
                </c:pt>
                <c:pt idx="456">
                  <c:v>-56</c:v>
                </c:pt>
                <c:pt idx="457">
                  <c:v>-9</c:v>
                </c:pt>
                <c:pt idx="458">
                  <c:v>-22</c:v>
                </c:pt>
                <c:pt idx="459">
                  <c:v>22</c:v>
                </c:pt>
                <c:pt idx="460">
                  <c:v>25</c:v>
                </c:pt>
                <c:pt idx="461">
                  <c:v>23</c:v>
                </c:pt>
                <c:pt idx="462">
                  <c:v>33</c:v>
                </c:pt>
                <c:pt idx="463">
                  <c:v>-54</c:v>
                </c:pt>
                <c:pt idx="464">
                  <c:v>5</c:v>
                </c:pt>
                <c:pt idx="465">
                  <c:v>19</c:v>
                </c:pt>
                <c:pt idx="466">
                  <c:v>5</c:v>
                </c:pt>
                <c:pt idx="467">
                  <c:v>-4</c:v>
                </c:pt>
                <c:pt idx="468">
                  <c:v>48</c:v>
                </c:pt>
                <c:pt idx="469">
                  <c:v>-44</c:v>
                </c:pt>
                <c:pt idx="470">
                  <c:v>-12</c:v>
                </c:pt>
                <c:pt idx="471">
                  <c:v>-62</c:v>
                </c:pt>
                <c:pt idx="472">
                  <c:v>-15</c:v>
                </c:pt>
                <c:pt idx="473">
                  <c:v>63</c:v>
                </c:pt>
                <c:pt idx="474">
                  <c:v>-49</c:v>
                </c:pt>
                <c:pt idx="475">
                  <c:v>60</c:v>
                </c:pt>
                <c:pt idx="476">
                  <c:v>-2</c:v>
                </c:pt>
                <c:pt idx="477">
                  <c:v>0</c:v>
                </c:pt>
                <c:pt idx="478">
                  <c:v>4</c:v>
                </c:pt>
                <c:pt idx="479">
                  <c:v>56</c:v>
                </c:pt>
                <c:pt idx="480">
                  <c:v>-54</c:v>
                </c:pt>
                <c:pt idx="481">
                  <c:v>40</c:v>
                </c:pt>
                <c:pt idx="482">
                  <c:v>-53</c:v>
                </c:pt>
                <c:pt idx="483">
                  <c:v>16</c:v>
                </c:pt>
                <c:pt idx="484">
                  <c:v>-44</c:v>
                </c:pt>
                <c:pt idx="485">
                  <c:v>29</c:v>
                </c:pt>
                <c:pt idx="486">
                  <c:v>48</c:v>
                </c:pt>
                <c:pt idx="487">
                  <c:v>-48</c:v>
                </c:pt>
                <c:pt idx="488">
                  <c:v>-27</c:v>
                </c:pt>
                <c:pt idx="489">
                  <c:v>16</c:v>
                </c:pt>
                <c:pt idx="490">
                  <c:v>53</c:v>
                </c:pt>
                <c:pt idx="491">
                  <c:v>-44</c:v>
                </c:pt>
                <c:pt idx="492">
                  <c:v>-4</c:v>
                </c:pt>
                <c:pt idx="493">
                  <c:v>0</c:v>
                </c:pt>
                <c:pt idx="494">
                  <c:v>-17</c:v>
                </c:pt>
                <c:pt idx="495">
                  <c:v>57</c:v>
                </c:pt>
                <c:pt idx="496">
                  <c:v>-43</c:v>
                </c:pt>
                <c:pt idx="497">
                  <c:v>-28</c:v>
                </c:pt>
                <c:pt idx="498">
                  <c:v>-51</c:v>
                </c:pt>
                <c:pt idx="499">
                  <c:v>17</c:v>
                </c:pt>
                <c:pt idx="500">
                  <c:v>10</c:v>
                </c:pt>
                <c:pt idx="501">
                  <c:v>-12</c:v>
                </c:pt>
                <c:pt idx="502">
                  <c:v>35</c:v>
                </c:pt>
                <c:pt idx="503">
                  <c:v>-21</c:v>
                </c:pt>
                <c:pt idx="504">
                  <c:v>11</c:v>
                </c:pt>
                <c:pt idx="505">
                  <c:v>7</c:v>
                </c:pt>
                <c:pt idx="506">
                  <c:v>6</c:v>
                </c:pt>
                <c:pt idx="507">
                  <c:v>-48</c:v>
                </c:pt>
                <c:pt idx="508">
                  <c:v>8</c:v>
                </c:pt>
                <c:pt idx="509">
                  <c:v>-15</c:v>
                </c:pt>
                <c:pt idx="510">
                  <c:v>55</c:v>
                </c:pt>
                <c:pt idx="511">
                  <c:v>15</c:v>
                </c:pt>
                <c:pt idx="512">
                  <c:v>-16</c:v>
                </c:pt>
                <c:pt idx="513">
                  <c:v>57</c:v>
                </c:pt>
                <c:pt idx="514">
                  <c:v>11</c:v>
                </c:pt>
                <c:pt idx="515">
                  <c:v>22</c:v>
                </c:pt>
                <c:pt idx="516">
                  <c:v>23</c:v>
                </c:pt>
                <c:pt idx="517">
                  <c:v>22</c:v>
                </c:pt>
                <c:pt idx="518">
                  <c:v>45</c:v>
                </c:pt>
                <c:pt idx="519">
                  <c:v>-57</c:v>
                </c:pt>
                <c:pt idx="520">
                  <c:v>44</c:v>
                </c:pt>
                <c:pt idx="521">
                  <c:v>-47</c:v>
                </c:pt>
                <c:pt idx="522">
                  <c:v>-72</c:v>
                </c:pt>
                <c:pt idx="523">
                  <c:v>56</c:v>
                </c:pt>
                <c:pt idx="524">
                  <c:v>-4</c:v>
                </c:pt>
                <c:pt idx="525">
                  <c:v>-52</c:v>
                </c:pt>
                <c:pt idx="526">
                  <c:v>-46</c:v>
                </c:pt>
                <c:pt idx="527">
                  <c:v>-11</c:v>
                </c:pt>
                <c:pt idx="528">
                  <c:v>2</c:v>
                </c:pt>
                <c:pt idx="529">
                  <c:v>3</c:v>
                </c:pt>
                <c:pt idx="530">
                  <c:v>-9</c:v>
                </c:pt>
                <c:pt idx="531">
                  <c:v>16</c:v>
                </c:pt>
                <c:pt idx="532">
                  <c:v>-23</c:v>
                </c:pt>
                <c:pt idx="533">
                  <c:v>0</c:v>
                </c:pt>
                <c:pt idx="534">
                  <c:v>62</c:v>
                </c:pt>
                <c:pt idx="535">
                  <c:v>8</c:v>
                </c:pt>
                <c:pt idx="536">
                  <c:v>-4</c:v>
                </c:pt>
                <c:pt idx="537">
                  <c:v>14</c:v>
                </c:pt>
                <c:pt idx="538">
                  <c:v>36</c:v>
                </c:pt>
                <c:pt idx="539">
                  <c:v>-56</c:v>
                </c:pt>
                <c:pt idx="540">
                  <c:v>8</c:v>
                </c:pt>
                <c:pt idx="541">
                  <c:v>57</c:v>
                </c:pt>
                <c:pt idx="542">
                  <c:v>-48</c:v>
                </c:pt>
                <c:pt idx="543">
                  <c:v>9</c:v>
                </c:pt>
                <c:pt idx="544">
                  <c:v>0</c:v>
                </c:pt>
                <c:pt idx="545">
                  <c:v>63</c:v>
                </c:pt>
                <c:pt idx="546">
                  <c:v>-35</c:v>
                </c:pt>
                <c:pt idx="547">
                  <c:v>8</c:v>
                </c:pt>
                <c:pt idx="548">
                  <c:v>-46</c:v>
                </c:pt>
                <c:pt idx="549">
                  <c:v>64</c:v>
                </c:pt>
                <c:pt idx="550">
                  <c:v>-63</c:v>
                </c:pt>
                <c:pt idx="551">
                  <c:v>17</c:v>
                </c:pt>
                <c:pt idx="552">
                  <c:v>5</c:v>
                </c:pt>
                <c:pt idx="553">
                  <c:v>0</c:v>
                </c:pt>
                <c:pt idx="554">
                  <c:v>50</c:v>
                </c:pt>
                <c:pt idx="555">
                  <c:v>50</c:v>
                </c:pt>
                <c:pt idx="556">
                  <c:v>-55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21</c:v>
                </c:pt>
                <c:pt idx="561">
                  <c:v>-37</c:v>
                </c:pt>
                <c:pt idx="562">
                  <c:v>54</c:v>
                </c:pt>
                <c:pt idx="563">
                  <c:v>46</c:v>
                </c:pt>
                <c:pt idx="564">
                  <c:v>2</c:v>
                </c:pt>
                <c:pt idx="565">
                  <c:v>20</c:v>
                </c:pt>
                <c:pt idx="566">
                  <c:v>-62</c:v>
                </c:pt>
                <c:pt idx="567">
                  <c:v>0</c:v>
                </c:pt>
                <c:pt idx="568">
                  <c:v>14</c:v>
                </c:pt>
                <c:pt idx="569">
                  <c:v>-17</c:v>
                </c:pt>
                <c:pt idx="570">
                  <c:v>-7</c:v>
                </c:pt>
                <c:pt idx="571">
                  <c:v>-14</c:v>
                </c:pt>
                <c:pt idx="572">
                  <c:v>4</c:v>
                </c:pt>
                <c:pt idx="573">
                  <c:v>57</c:v>
                </c:pt>
                <c:pt idx="574">
                  <c:v>-19</c:v>
                </c:pt>
                <c:pt idx="575">
                  <c:v>-2</c:v>
                </c:pt>
                <c:pt idx="576">
                  <c:v>-14</c:v>
                </c:pt>
                <c:pt idx="577">
                  <c:v>-18</c:v>
                </c:pt>
                <c:pt idx="578">
                  <c:v>37</c:v>
                </c:pt>
                <c:pt idx="579">
                  <c:v>4</c:v>
                </c:pt>
                <c:pt idx="580">
                  <c:v>-6</c:v>
                </c:pt>
                <c:pt idx="581">
                  <c:v>0</c:v>
                </c:pt>
                <c:pt idx="582">
                  <c:v>31</c:v>
                </c:pt>
                <c:pt idx="583">
                  <c:v>-11</c:v>
                </c:pt>
                <c:pt idx="584">
                  <c:v>15</c:v>
                </c:pt>
                <c:pt idx="585">
                  <c:v>-16</c:v>
                </c:pt>
                <c:pt idx="586">
                  <c:v>0</c:v>
                </c:pt>
                <c:pt idx="587">
                  <c:v>21</c:v>
                </c:pt>
                <c:pt idx="588">
                  <c:v>17</c:v>
                </c:pt>
                <c:pt idx="589">
                  <c:v>-56</c:v>
                </c:pt>
                <c:pt idx="590">
                  <c:v>73</c:v>
                </c:pt>
                <c:pt idx="591">
                  <c:v>-38</c:v>
                </c:pt>
                <c:pt idx="592">
                  <c:v>3</c:v>
                </c:pt>
                <c:pt idx="593">
                  <c:v>0</c:v>
                </c:pt>
                <c:pt idx="594">
                  <c:v>-5</c:v>
                </c:pt>
                <c:pt idx="595">
                  <c:v>-7</c:v>
                </c:pt>
                <c:pt idx="596">
                  <c:v>-5</c:v>
                </c:pt>
                <c:pt idx="597">
                  <c:v>20</c:v>
                </c:pt>
                <c:pt idx="598">
                  <c:v>-19</c:v>
                </c:pt>
                <c:pt idx="599">
                  <c:v>37</c:v>
                </c:pt>
                <c:pt idx="600">
                  <c:v>-12</c:v>
                </c:pt>
                <c:pt idx="601">
                  <c:v>19</c:v>
                </c:pt>
                <c:pt idx="602">
                  <c:v>-31</c:v>
                </c:pt>
                <c:pt idx="603">
                  <c:v>14</c:v>
                </c:pt>
                <c:pt idx="604">
                  <c:v>7</c:v>
                </c:pt>
                <c:pt idx="605">
                  <c:v>37</c:v>
                </c:pt>
                <c:pt idx="606">
                  <c:v>1</c:v>
                </c:pt>
                <c:pt idx="607">
                  <c:v>33</c:v>
                </c:pt>
                <c:pt idx="608">
                  <c:v>-58</c:v>
                </c:pt>
                <c:pt idx="609">
                  <c:v>5</c:v>
                </c:pt>
                <c:pt idx="610">
                  <c:v>12</c:v>
                </c:pt>
                <c:pt idx="611">
                  <c:v>15</c:v>
                </c:pt>
                <c:pt idx="612">
                  <c:v>-38</c:v>
                </c:pt>
                <c:pt idx="613">
                  <c:v>51</c:v>
                </c:pt>
                <c:pt idx="614">
                  <c:v>0</c:v>
                </c:pt>
                <c:pt idx="615">
                  <c:v>0</c:v>
                </c:pt>
                <c:pt idx="616">
                  <c:v>26</c:v>
                </c:pt>
                <c:pt idx="617">
                  <c:v>14</c:v>
                </c:pt>
                <c:pt idx="618">
                  <c:v>15</c:v>
                </c:pt>
                <c:pt idx="619">
                  <c:v>15</c:v>
                </c:pt>
                <c:pt idx="620">
                  <c:v>45</c:v>
                </c:pt>
                <c:pt idx="621">
                  <c:v>-10</c:v>
                </c:pt>
                <c:pt idx="622">
                  <c:v>-9</c:v>
                </c:pt>
                <c:pt idx="623">
                  <c:v>-52</c:v>
                </c:pt>
                <c:pt idx="624">
                  <c:v>56</c:v>
                </c:pt>
                <c:pt idx="625">
                  <c:v>-53</c:v>
                </c:pt>
                <c:pt idx="626">
                  <c:v>2</c:v>
                </c:pt>
                <c:pt idx="627">
                  <c:v>-11</c:v>
                </c:pt>
                <c:pt idx="628">
                  <c:v>-33</c:v>
                </c:pt>
                <c:pt idx="629">
                  <c:v>-3</c:v>
                </c:pt>
                <c:pt idx="630">
                  <c:v>-5</c:v>
                </c:pt>
                <c:pt idx="631">
                  <c:v>-9</c:v>
                </c:pt>
                <c:pt idx="632">
                  <c:v>62</c:v>
                </c:pt>
                <c:pt idx="633">
                  <c:v>-33</c:v>
                </c:pt>
                <c:pt idx="634">
                  <c:v>-18</c:v>
                </c:pt>
                <c:pt idx="635">
                  <c:v>44</c:v>
                </c:pt>
                <c:pt idx="636">
                  <c:v>-18</c:v>
                </c:pt>
                <c:pt idx="637">
                  <c:v>-10</c:v>
                </c:pt>
                <c:pt idx="638">
                  <c:v>-5</c:v>
                </c:pt>
                <c:pt idx="639">
                  <c:v>-70</c:v>
                </c:pt>
                <c:pt idx="640">
                  <c:v>8</c:v>
                </c:pt>
                <c:pt idx="641">
                  <c:v>-17</c:v>
                </c:pt>
                <c:pt idx="642">
                  <c:v>-9</c:v>
                </c:pt>
                <c:pt idx="643">
                  <c:v>-51</c:v>
                </c:pt>
                <c:pt idx="644">
                  <c:v>19</c:v>
                </c:pt>
                <c:pt idx="645">
                  <c:v>18</c:v>
                </c:pt>
                <c:pt idx="646">
                  <c:v>0</c:v>
                </c:pt>
                <c:pt idx="647">
                  <c:v>45</c:v>
                </c:pt>
                <c:pt idx="648">
                  <c:v>21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-5</c:v>
                </c:pt>
              </c:numCache>
            </c:numRef>
          </c:val>
        </c:ser>
        <c:marker val="1"/>
        <c:axId val="167125760"/>
        <c:axId val="167127296"/>
      </c:lineChart>
      <c:catAx>
        <c:axId val="167125760"/>
        <c:scaling>
          <c:orientation val="minMax"/>
        </c:scaling>
        <c:axPos val="b"/>
        <c:tickLblPos val="nextTo"/>
        <c:crossAx val="167127296"/>
        <c:crosses val="autoZero"/>
        <c:auto val="1"/>
        <c:lblAlgn val="ctr"/>
        <c:lblOffset val="100"/>
      </c:catAx>
      <c:valAx>
        <c:axId val="167127296"/>
        <c:scaling>
          <c:orientation val="minMax"/>
        </c:scaling>
        <c:axPos val="l"/>
        <c:majorGridlines/>
        <c:numFmt formatCode="General" sourceLinked="1"/>
        <c:tickLblPos val="nextTo"/>
        <c:crossAx val="1671257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defRPr>
            </a:pPr>
            <a:r>
              <a:rPr lang="en-US"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rPr>
              <a:t>Outlet Analysis</a:t>
            </a:r>
          </a:p>
        </c:rich>
      </c:tx>
      <c:spPr>
        <a:solidFill>
          <a:schemeClr val="bg1">
            <a:lumMod val="85000"/>
          </a:schemeClr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'Granulation Dynamics-1'!$J$4</c:f>
              <c:strCache>
                <c:ptCount val="1"/>
                <c:pt idx="0">
                  <c:v>Outlet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Dynamics-1'!$J$5:$J$657</c:f>
              <c:numCache>
                <c:formatCode>General</c:formatCode>
                <c:ptCount val="653"/>
                <c:pt idx="0">
                  <c:v>13</c:v>
                </c:pt>
                <c:pt idx="1">
                  <c:v>12</c:v>
                </c:pt>
                <c:pt idx="2">
                  <c:v>56</c:v>
                </c:pt>
                <c:pt idx="3">
                  <c:v>72</c:v>
                </c:pt>
                <c:pt idx="4">
                  <c:v>56</c:v>
                </c:pt>
                <c:pt idx="5">
                  <c:v>11</c:v>
                </c:pt>
                <c:pt idx="6">
                  <c:v>55</c:v>
                </c:pt>
                <c:pt idx="7">
                  <c:v>54</c:v>
                </c:pt>
                <c:pt idx="8">
                  <c:v>11</c:v>
                </c:pt>
                <c:pt idx="9">
                  <c:v>54</c:v>
                </c:pt>
                <c:pt idx="10">
                  <c:v>12</c:v>
                </c:pt>
                <c:pt idx="11">
                  <c:v>54</c:v>
                </c:pt>
                <c:pt idx="12">
                  <c:v>11</c:v>
                </c:pt>
                <c:pt idx="13">
                  <c:v>55</c:v>
                </c:pt>
                <c:pt idx="14">
                  <c:v>56</c:v>
                </c:pt>
                <c:pt idx="15">
                  <c:v>57</c:v>
                </c:pt>
                <c:pt idx="16">
                  <c:v>13</c:v>
                </c:pt>
                <c:pt idx="17">
                  <c:v>59</c:v>
                </c:pt>
                <c:pt idx="18">
                  <c:v>13</c:v>
                </c:pt>
                <c:pt idx="19">
                  <c:v>62</c:v>
                </c:pt>
                <c:pt idx="20">
                  <c:v>64</c:v>
                </c:pt>
                <c:pt idx="21">
                  <c:v>8</c:v>
                </c:pt>
                <c:pt idx="22">
                  <c:v>68</c:v>
                </c:pt>
                <c:pt idx="23">
                  <c:v>0</c:v>
                </c:pt>
                <c:pt idx="24">
                  <c:v>72</c:v>
                </c:pt>
                <c:pt idx="25">
                  <c:v>0</c:v>
                </c:pt>
                <c:pt idx="26">
                  <c:v>68</c:v>
                </c:pt>
                <c:pt idx="27">
                  <c:v>0</c:v>
                </c:pt>
                <c:pt idx="28">
                  <c:v>58</c:v>
                </c:pt>
                <c:pt idx="29">
                  <c:v>0</c:v>
                </c:pt>
                <c:pt idx="30">
                  <c:v>53</c:v>
                </c:pt>
                <c:pt idx="31">
                  <c:v>0</c:v>
                </c:pt>
                <c:pt idx="32">
                  <c:v>49</c:v>
                </c:pt>
                <c:pt idx="33">
                  <c:v>48</c:v>
                </c:pt>
                <c:pt idx="34">
                  <c:v>1</c:v>
                </c:pt>
                <c:pt idx="35">
                  <c:v>48</c:v>
                </c:pt>
                <c:pt idx="36">
                  <c:v>38</c:v>
                </c:pt>
                <c:pt idx="37">
                  <c:v>21</c:v>
                </c:pt>
                <c:pt idx="38">
                  <c:v>11</c:v>
                </c:pt>
                <c:pt idx="39">
                  <c:v>59</c:v>
                </c:pt>
                <c:pt idx="40">
                  <c:v>7</c:v>
                </c:pt>
                <c:pt idx="41">
                  <c:v>0</c:v>
                </c:pt>
                <c:pt idx="42">
                  <c:v>72</c:v>
                </c:pt>
                <c:pt idx="43">
                  <c:v>0</c:v>
                </c:pt>
                <c:pt idx="44">
                  <c:v>59</c:v>
                </c:pt>
                <c:pt idx="45">
                  <c:v>55</c:v>
                </c:pt>
                <c:pt idx="46">
                  <c:v>51</c:v>
                </c:pt>
                <c:pt idx="47">
                  <c:v>0</c:v>
                </c:pt>
                <c:pt idx="48">
                  <c:v>47</c:v>
                </c:pt>
                <c:pt idx="49">
                  <c:v>12</c:v>
                </c:pt>
                <c:pt idx="50">
                  <c:v>21</c:v>
                </c:pt>
                <c:pt idx="51">
                  <c:v>39</c:v>
                </c:pt>
                <c:pt idx="52">
                  <c:v>24</c:v>
                </c:pt>
                <c:pt idx="53">
                  <c:v>54</c:v>
                </c:pt>
                <c:pt idx="54">
                  <c:v>11</c:v>
                </c:pt>
                <c:pt idx="55">
                  <c:v>59</c:v>
                </c:pt>
                <c:pt idx="56">
                  <c:v>69</c:v>
                </c:pt>
                <c:pt idx="57">
                  <c:v>71</c:v>
                </c:pt>
                <c:pt idx="58">
                  <c:v>55</c:v>
                </c:pt>
                <c:pt idx="59">
                  <c:v>61</c:v>
                </c:pt>
                <c:pt idx="60">
                  <c:v>0</c:v>
                </c:pt>
                <c:pt idx="61">
                  <c:v>7</c:v>
                </c:pt>
                <c:pt idx="62">
                  <c:v>16</c:v>
                </c:pt>
                <c:pt idx="63">
                  <c:v>39</c:v>
                </c:pt>
                <c:pt idx="64">
                  <c:v>50</c:v>
                </c:pt>
                <c:pt idx="65">
                  <c:v>11</c:v>
                </c:pt>
                <c:pt idx="66">
                  <c:v>57</c:v>
                </c:pt>
                <c:pt idx="67">
                  <c:v>12</c:v>
                </c:pt>
                <c:pt idx="68">
                  <c:v>71</c:v>
                </c:pt>
                <c:pt idx="69">
                  <c:v>72</c:v>
                </c:pt>
                <c:pt idx="70">
                  <c:v>0</c:v>
                </c:pt>
                <c:pt idx="71">
                  <c:v>57</c:v>
                </c:pt>
                <c:pt idx="72">
                  <c:v>52</c:v>
                </c:pt>
                <c:pt idx="73">
                  <c:v>49</c:v>
                </c:pt>
                <c:pt idx="74">
                  <c:v>43</c:v>
                </c:pt>
                <c:pt idx="75">
                  <c:v>53</c:v>
                </c:pt>
                <c:pt idx="76">
                  <c:v>13</c:v>
                </c:pt>
                <c:pt idx="77">
                  <c:v>68</c:v>
                </c:pt>
                <c:pt idx="78">
                  <c:v>0</c:v>
                </c:pt>
                <c:pt idx="79">
                  <c:v>55</c:v>
                </c:pt>
                <c:pt idx="80">
                  <c:v>0</c:v>
                </c:pt>
                <c:pt idx="81">
                  <c:v>14</c:v>
                </c:pt>
                <c:pt idx="82">
                  <c:v>12</c:v>
                </c:pt>
                <c:pt idx="83">
                  <c:v>59</c:v>
                </c:pt>
                <c:pt idx="84">
                  <c:v>52</c:v>
                </c:pt>
                <c:pt idx="85">
                  <c:v>20</c:v>
                </c:pt>
                <c:pt idx="86">
                  <c:v>56</c:v>
                </c:pt>
                <c:pt idx="87">
                  <c:v>67</c:v>
                </c:pt>
                <c:pt idx="88">
                  <c:v>0</c:v>
                </c:pt>
                <c:pt idx="89">
                  <c:v>48</c:v>
                </c:pt>
                <c:pt idx="90">
                  <c:v>51</c:v>
                </c:pt>
                <c:pt idx="91">
                  <c:v>7</c:v>
                </c:pt>
                <c:pt idx="92">
                  <c:v>0</c:v>
                </c:pt>
                <c:pt idx="93">
                  <c:v>51</c:v>
                </c:pt>
                <c:pt idx="94">
                  <c:v>13</c:v>
                </c:pt>
                <c:pt idx="95">
                  <c:v>46</c:v>
                </c:pt>
                <c:pt idx="96">
                  <c:v>13</c:v>
                </c:pt>
                <c:pt idx="97">
                  <c:v>68</c:v>
                </c:pt>
                <c:pt idx="98">
                  <c:v>9</c:v>
                </c:pt>
                <c:pt idx="99">
                  <c:v>15</c:v>
                </c:pt>
                <c:pt idx="100">
                  <c:v>70</c:v>
                </c:pt>
                <c:pt idx="101">
                  <c:v>6</c:v>
                </c:pt>
                <c:pt idx="102">
                  <c:v>7</c:v>
                </c:pt>
                <c:pt idx="103">
                  <c:v>55</c:v>
                </c:pt>
                <c:pt idx="104">
                  <c:v>65</c:v>
                </c:pt>
                <c:pt idx="105">
                  <c:v>54</c:v>
                </c:pt>
                <c:pt idx="106">
                  <c:v>47</c:v>
                </c:pt>
                <c:pt idx="107">
                  <c:v>40</c:v>
                </c:pt>
                <c:pt idx="108">
                  <c:v>55</c:v>
                </c:pt>
                <c:pt idx="109">
                  <c:v>0</c:v>
                </c:pt>
                <c:pt idx="110">
                  <c:v>8</c:v>
                </c:pt>
                <c:pt idx="111">
                  <c:v>15</c:v>
                </c:pt>
                <c:pt idx="112">
                  <c:v>13</c:v>
                </c:pt>
                <c:pt idx="113">
                  <c:v>69</c:v>
                </c:pt>
                <c:pt idx="114">
                  <c:v>0</c:v>
                </c:pt>
                <c:pt idx="115">
                  <c:v>49</c:v>
                </c:pt>
                <c:pt idx="116">
                  <c:v>17</c:v>
                </c:pt>
                <c:pt idx="117">
                  <c:v>64</c:v>
                </c:pt>
                <c:pt idx="118">
                  <c:v>0</c:v>
                </c:pt>
                <c:pt idx="119">
                  <c:v>49</c:v>
                </c:pt>
                <c:pt idx="120">
                  <c:v>17</c:v>
                </c:pt>
                <c:pt idx="121">
                  <c:v>64</c:v>
                </c:pt>
                <c:pt idx="122">
                  <c:v>0</c:v>
                </c:pt>
                <c:pt idx="123">
                  <c:v>49</c:v>
                </c:pt>
                <c:pt idx="124">
                  <c:v>20</c:v>
                </c:pt>
                <c:pt idx="125">
                  <c:v>0</c:v>
                </c:pt>
                <c:pt idx="126">
                  <c:v>27</c:v>
                </c:pt>
                <c:pt idx="127">
                  <c:v>12</c:v>
                </c:pt>
                <c:pt idx="128">
                  <c:v>72</c:v>
                </c:pt>
                <c:pt idx="129">
                  <c:v>0</c:v>
                </c:pt>
                <c:pt idx="130">
                  <c:v>23</c:v>
                </c:pt>
                <c:pt idx="131">
                  <c:v>11</c:v>
                </c:pt>
                <c:pt idx="132">
                  <c:v>71</c:v>
                </c:pt>
                <c:pt idx="133">
                  <c:v>63</c:v>
                </c:pt>
                <c:pt idx="134">
                  <c:v>0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66</c:v>
                </c:pt>
                <c:pt idx="139">
                  <c:v>0</c:v>
                </c:pt>
                <c:pt idx="140">
                  <c:v>10</c:v>
                </c:pt>
                <c:pt idx="141">
                  <c:v>14</c:v>
                </c:pt>
                <c:pt idx="142">
                  <c:v>66</c:v>
                </c:pt>
                <c:pt idx="143">
                  <c:v>69</c:v>
                </c:pt>
                <c:pt idx="144">
                  <c:v>0</c:v>
                </c:pt>
                <c:pt idx="145">
                  <c:v>48</c:v>
                </c:pt>
                <c:pt idx="146">
                  <c:v>17</c:v>
                </c:pt>
                <c:pt idx="147">
                  <c:v>64</c:v>
                </c:pt>
                <c:pt idx="148">
                  <c:v>70</c:v>
                </c:pt>
                <c:pt idx="149">
                  <c:v>0</c:v>
                </c:pt>
                <c:pt idx="150">
                  <c:v>4</c:v>
                </c:pt>
                <c:pt idx="151">
                  <c:v>19</c:v>
                </c:pt>
                <c:pt idx="152">
                  <c:v>63</c:v>
                </c:pt>
                <c:pt idx="153">
                  <c:v>70</c:v>
                </c:pt>
                <c:pt idx="154">
                  <c:v>54</c:v>
                </c:pt>
                <c:pt idx="155">
                  <c:v>3</c:v>
                </c:pt>
                <c:pt idx="156">
                  <c:v>21</c:v>
                </c:pt>
                <c:pt idx="157">
                  <c:v>61</c:v>
                </c:pt>
                <c:pt idx="158">
                  <c:v>0</c:v>
                </c:pt>
                <c:pt idx="159">
                  <c:v>46</c:v>
                </c:pt>
                <c:pt idx="160">
                  <c:v>28</c:v>
                </c:pt>
                <c:pt idx="161">
                  <c:v>10</c:v>
                </c:pt>
                <c:pt idx="162">
                  <c:v>71</c:v>
                </c:pt>
                <c:pt idx="163">
                  <c:v>0</c:v>
                </c:pt>
                <c:pt idx="164">
                  <c:v>46</c:v>
                </c:pt>
                <c:pt idx="165">
                  <c:v>39</c:v>
                </c:pt>
                <c:pt idx="166">
                  <c:v>56</c:v>
                </c:pt>
                <c:pt idx="167">
                  <c:v>0</c:v>
                </c:pt>
                <c:pt idx="168">
                  <c:v>53</c:v>
                </c:pt>
                <c:pt idx="169">
                  <c:v>46</c:v>
                </c:pt>
                <c:pt idx="170">
                  <c:v>30</c:v>
                </c:pt>
                <c:pt idx="171">
                  <c:v>10</c:v>
                </c:pt>
                <c:pt idx="172">
                  <c:v>70</c:v>
                </c:pt>
                <c:pt idx="173">
                  <c:v>64</c:v>
                </c:pt>
                <c:pt idx="174">
                  <c:v>0</c:v>
                </c:pt>
                <c:pt idx="175">
                  <c:v>48</c:v>
                </c:pt>
                <c:pt idx="176">
                  <c:v>18</c:v>
                </c:pt>
                <c:pt idx="177">
                  <c:v>12</c:v>
                </c:pt>
                <c:pt idx="178">
                  <c:v>59</c:v>
                </c:pt>
                <c:pt idx="179">
                  <c:v>48</c:v>
                </c:pt>
                <c:pt idx="180">
                  <c:v>47</c:v>
                </c:pt>
                <c:pt idx="181">
                  <c:v>13</c:v>
                </c:pt>
                <c:pt idx="182">
                  <c:v>0</c:v>
                </c:pt>
                <c:pt idx="183">
                  <c:v>2</c:v>
                </c:pt>
                <c:pt idx="184">
                  <c:v>27</c:v>
                </c:pt>
                <c:pt idx="185">
                  <c:v>58</c:v>
                </c:pt>
                <c:pt idx="186">
                  <c:v>71</c:v>
                </c:pt>
                <c:pt idx="187">
                  <c:v>0</c:v>
                </c:pt>
                <c:pt idx="188">
                  <c:v>45</c:v>
                </c:pt>
                <c:pt idx="189">
                  <c:v>55</c:v>
                </c:pt>
                <c:pt idx="190">
                  <c:v>0</c:v>
                </c:pt>
                <c:pt idx="191">
                  <c:v>48</c:v>
                </c:pt>
                <c:pt idx="192">
                  <c:v>61</c:v>
                </c:pt>
                <c:pt idx="193">
                  <c:v>0</c:v>
                </c:pt>
                <c:pt idx="194">
                  <c:v>40</c:v>
                </c:pt>
                <c:pt idx="195">
                  <c:v>11</c:v>
                </c:pt>
                <c:pt idx="196">
                  <c:v>13</c:v>
                </c:pt>
                <c:pt idx="197">
                  <c:v>66</c:v>
                </c:pt>
                <c:pt idx="198">
                  <c:v>52</c:v>
                </c:pt>
                <c:pt idx="199">
                  <c:v>15</c:v>
                </c:pt>
                <c:pt idx="200">
                  <c:v>70</c:v>
                </c:pt>
                <c:pt idx="201">
                  <c:v>55</c:v>
                </c:pt>
                <c:pt idx="202">
                  <c:v>49</c:v>
                </c:pt>
                <c:pt idx="203">
                  <c:v>54</c:v>
                </c:pt>
                <c:pt idx="204">
                  <c:v>3</c:v>
                </c:pt>
                <c:pt idx="205">
                  <c:v>60</c:v>
                </c:pt>
                <c:pt idx="206">
                  <c:v>9</c:v>
                </c:pt>
                <c:pt idx="207">
                  <c:v>0</c:v>
                </c:pt>
                <c:pt idx="208">
                  <c:v>47</c:v>
                </c:pt>
                <c:pt idx="209">
                  <c:v>35</c:v>
                </c:pt>
                <c:pt idx="210">
                  <c:v>12</c:v>
                </c:pt>
                <c:pt idx="211">
                  <c:v>70</c:v>
                </c:pt>
                <c:pt idx="212">
                  <c:v>31</c:v>
                </c:pt>
                <c:pt idx="213">
                  <c:v>60</c:v>
                </c:pt>
                <c:pt idx="214">
                  <c:v>70</c:v>
                </c:pt>
                <c:pt idx="215">
                  <c:v>53</c:v>
                </c:pt>
                <c:pt idx="216">
                  <c:v>17</c:v>
                </c:pt>
                <c:pt idx="217">
                  <c:v>70</c:v>
                </c:pt>
                <c:pt idx="218">
                  <c:v>51</c:v>
                </c:pt>
                <c:pt idx="219">
                  <c:v>47</c:v>
                </c:pt>
                <c:pt idx="220">
                  <c:v>54</c:v>
                </c:pt>
                <c:pt idx="221">
                  <c:v>0</c:v>
                </c:pt>
                <c:pt idx="222">
                  <c:v>33</c:v>
                </c:pt>
                <c:pt idx="223">
                  <c:v>55</c:v>
                </c:pt>
                <c:pt idx="224">
                  <c:v>41</c:v>
                </c:pt>
                <c:pt idx="225">
                  <c:v>64</c:v>
                </c:pt>
                <c:pt idx="226">
                  <c:v>14</c:v>
                </c:pt>
                <c:pt idx="227">
                  <c:v>24</c:v>
                </c:pt>
                <c:pt idx="228">
                  <c:v>56</c:v>
                </c:pt>
                <c:pt idx="229">
                  <c:v>12</c:v>
                </c:pt>
                <c:pt idx="230">
                  <c:v>51</c:v>
                </c:pt>
                <c:pt idx="231">
                  <c:v>60</c:v>
                </c:pt>
                <c:pt idx="232">
                  <c:v>10</c:v>
                </c:pt>
                <c:pt idx="233">
                  <c:v>61</c:v>
                </c:pt>
                <c:pt idx="234">
                  <c:v>42</c:v>
                </c:pt>
                <c:pt idx="235">
                  <c:v>0</c:v>
                </c:pt>
                <c:pt idx="236">
                  <c:v>50</c:v>
                </c:pt>
                <c:pt idx="237">
                  <c:v>20</c:v>
                </c:pt>
                <c:pt idx="238">
                  <c:v>0</c:v>
                </c:pt>
                <c:pt idx="239">
                  <c:v>59</c:v>
                </c:pt>
                <c:pt idx="240">
                  <c:v>11</c:v>
                </c:pt>
                <c:pt idx="241">
                  <c:v>51</c:v>
                </c:pt>
                <c:pt idx="242">
                  <c:v>57</c:v>
                </c:pt>
                <c:pt idx="243">
                  <c:v>0</c:v>
                </c:pt>
                <c:pt idx="244">
                  <c:v>62</c:v>
                </c:pt>
                <c:pt idx="245">
                  <c:v>18</c:v>
                </c:pt>
                <c:pt idx="246">
                  <c:v>22</c:v>
                </c:pt>
                <c:pt idx="247">
                  <c:v>58</c:v>
                </c:pt>
                <c:pt idx="248">
                  <c:v>12</c:v>
                </c:pt>
                <c:pt idx="249">
                  <c:v>42</c:v>
                </c:pt>
                <c:pt idx="250">
                  <c:v>0</c:v>
                </c:pt>
                <c:pt idx="251">
                  <c:v>51</c:v>
                </c:pt>
                <c:pt idx="252">
                  <c:v>58</c:v>
                </c:pt>
                <c:pt idx="253">
                  <c:v>0</c:v>
                </c:pt>
                <c:pt idx="254">
                  <c:v>62</c:v>
                </c:pt>
                <c:pt idx="255">
                  <c:v>18</c:v>
                </c:pt>
                <c:pt idx="256">
                  <c:v>22</c:v>
                </c:pt>
                <c:pt idx="257">
                  <c:v>63</c:v>
                </c:pt>
                <c:pt idx="258">
                  <c:v>12</c:v>
                </c:pt>
                <c:pt idx="259">
                  <c:v>51</c:v>
                </c:pt>
                <c:pt idx="260">
                  <c:v>57</c:v>
                </c:pt>
                <c:pt idx="261">
                  <c:v>12</c:v>
                </c:pt>
                <c:pt idx="262">
                  <c:v>55</c:v>
                </c:pt>
                <c:pt idx="263">
                  <c:v>52</c:v>
                </c:pt>
                <c:pt idx="264">
                  <c:v>40</c:v>
                </c:pt>
                <c:pt idx="265">
                  <c:v>0</c:v>
                </c:pt>
                <c:pt idx="266">
                  <c:v>64</c:v>
                </c:pt>
                <c:pt idx="267">
                  <c:v>12</c:v>
                </c:pt>
                <c:pt idx="268">
                  <c:v>40</c:v>
                </c:pt>
                <c:pt idx="269">
                  <c:v>11</c:v>
                </c:pt>
                <c:pt idx="270">
                  <c:v>66</c:v>
                </c:pt>
                <c:pt idx="271">
                  <c:v>7</c:v>
                </c:pt>
                <c:pt idx="272">
                  <c:v>44</c:v>
                </c:pt>
                <c:pt idx="273">
                  <c:v>45</c:v>
                </c:pt>
                <c:pt idx="274">
                  <c:v>1</c:v>
                </c:pt>
                <c:pt idx="275">
                  <c:v>57</c:v>
                </c:pt>
                <c:pt idx="276">
                  <c:v>42</c:v>
                </c:pt>
                <c:pt idx="277">
                  <c:v>50</c:v>
                </c:pt>
                <c:pt idx="278">
                  <c:v>41</c:v>
                </c:pt>
                <c:pt idx="279">
                  <c:v>11</c:v>
                </c:pt>
                <c:pt idx="280">
                  <c:v>51</c:v>
                </c:pt>
                <c:pt idx="281">
                  <c:v>41</c:v>
                </c:pt>
                <c:pt idx="282">
                  <c:v>0</c:v>
                </c:pt>
                <c:pt idx="283">
                  <c:v>66</c:v>
                </c:pt>
                <c:pt idx="284">
                  <c:v>8</c:v>
                </c:pt>
                <c:pt idx="285">
                  <c:v>5</c:v>
                </c:pt>
                <c:pt idx="286">
                  <c:v>55</c:v>
                </c:pt>
                <c:pt idx="287">
                  <c:v>8</c:v>
                </c:pt>
                <c:pt idx="288">
                  <c:v>59</c:v>
                </c:pt>
                <c:pt idx="289">
                  <c:v>22</c:v>
                </c:pt>
                <c:pt idx="290">
                  <c:v>52</c:v>
                </c:pt>
                <c:pt idx="291">
                  <c:v>8</c:v>
                </c:pt>
                <c:pt idx="292">
                  <c:v>47</c:v>
                </c:pt>
                <c:pt idx="293">
                  <c:v>61</c:v>
                </c:pt>
                <c:pt idx="294">
                  <c:v>19</c:v>
                </c:pt>
                <c:pt idx="295">
                  <c:v>34</c:v>
                </c:pt>
                <c:pt idx="296">
                  <c:v>38</c:v>
                </c:pt>
                <c:pt idx="297">
                  <c:v>0</c:v>
                </c:pt>
                <c:pt idx="298">
                  <c:v>63</c:v>
                </c:pt>
                <c:pt idx="299">
                  <c:v>11</c:v>
                </c:pt>
                <c:pt idx="300">
                  <c:v>34</c:v>
                </c:pt>
                <c:pt idx="301">
                  <c:v>64</c:v>
                </c:pt>
                <c:pt idx="302">
                  <c:v>32</c:v>
                </c:pt>
                <c:pt idx="303">
                  <c:v>54</c:v>
                </c:pt>
                <c:pt idx="304">
                  <c:v>9</c:v>
                </c:pt>
                <c:pt idx="305">
                  <c:v>19</c:v>
                </c:pt>
                <c:pt idx="306">
                  <c:v>51</c:v>
                </c:pt>
                <c:pt idx="307">
                  <c:v>0</c:v>
                </c:pt>
                <c:pt idx="308">
                  <c:v>51</c:v>
                </c:pt>
                <c:pt idx="309">
                  <c:v>61</c:v>
                </c:pt>
                <c:pt idx="310">
                  <c:v>13</c:v>
                </c:pt>
                <c:pt idx="311">
                  <c:v>8</c:v>
                </c:pt>
                <c:pt idx="312">
                  <c:v>49</c:v>
                </c:pt>
                <c:pt idx="313">
                  <c:v>54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65</c:v>
                </c:pt>
                <c:pt idx="318">
                  <c:v>10</c:v>
                </c:pt>
                <c:pt idx="319">
                  <c:v>55</c:v>
                </c:pt>
                <c:pt idx="320">
                  <c:v>9</c:v>
                </c:pt>
                <c:pt idx="321">
                  <c:v>12</c:v>
                </c:pt>
                <c:pt idx="322">
                  <c:v>47</c:v>
                </c:pt>
                <c:pt idx="323">
                  <c:v>0</c:v>
                </c:pt>
                <c:pt idx="324">
                  <c:v>57</c:v>
                </c:pt>
                <c:pt idx="325">
                  <c:v>8</c:v>
                </c:pt>
                <c:pt idx="326">
                  <c:v>15</c:v>
                </c:pt>
                <c:pt idx="327">
                  <c:v>20</c:v>
                </c:pt>
                <c:pt idx="328">
                  <c:v>29</c:v>
                </c:pt>
                <c:pt idx="329">
                  <c:v>59</c:v>
                </c:pt>
                <c:pt idx="330">
                  <c:v>8</c:v>
                </c:pt>
                <c:pt idx="331">
                  <c:v>52</c:v>
                </c:pt>
                <c:pt idx="332">
                  <c:v>28</c:v>
                </c:pt>
                <c:pt idx="333">
                  <c:v>41</c:v>
                </c:pt>
                <c:pt idx="334">
                  <c:v>42</c:v>
                </c:pt>
                <c:pt idx="335">
                  <c:v>16</c:v>
                </c:pt>
                <c:pt idx="336">
                  <c:v>46</c:v>
                </c:pt>
                <c:pt idx="337">
                  <c:v>0</c:v>
                </c:pt>
                <c:pt idx="338">
                  <c:v>59</c:v>
                </c:pt>
                <c:pt idx="339">
                  <c:v>8</c:v>
                </c:pt>
                <c:pt idx="340">
                  <c:v>52</c:v>
                </c:pt>
                <c:pt idx="341">
                  <c:v>45</c:v>
                </c:pt>
                <c:pt idx="342">
                  <c:v>1</c:v>
                </c:pt>
                <c:pt idx="343">
                  <c:v>65</c:v>
                </c:pt>
                <c:pt idx="344">
                  <c:v>61</c:v>
                </c:pt>
                <c:pt idx="345">
                  <c:v>9</c:v>
                </c:pt>
                <c:pt idx="346">
                  <c:v>12</c:v>
                </c:pt>
                <c:pt idx="347">
                  <c:v>49</c:v>
                </c:pt>
                <c:pt idx="348">
                  <c:v>0</c:v>
                </c:pt>
                <c:pt idx="349">
                  <c:v>58</c:v>
                </c:pt>
                <c:pt idx="350">
                  <c:v>8</c:v>
                </c:pt>
                <c:pt idx="351">
                  <c:v>52</c:v>
                </c:pt>
                <c:pt idx="352">
                  <c:v>50</c:v>
                </c:pt>
                <c:pt idx="353">
                  <c:v>35</c:v>
                </c:pt>
                <c:pt idx="354">
                  <c:v>58</c:v>
                </c:pt>
                <c:pt idx="355">
                  <c:v>34</c:v>
                </c:pt>
                <c:pt idx="356">
                  <c:v>6</c:v>
                </c:pt>
                <c:pt idx="357">
                  <c:v>51</c:v>
                </c:pt>
                <c:pt idx="358">
                  <c:v>28</c:v>
                </c:pt>
                <c:pt idx="359">
                  <c:v>0</c:v>
                </c:pt>
                <c:pt idx="360">
                  <c:v>56</c:v>
                </c:pt>
                <c:pt idx="361">
                  <c:v>54</c:v>
                </c:pt>
                <c:pt idx="362">
                  <c:v>11</c:v>
                </c:pt>
                <c:pt idx="363">
                  <c:v>52</c:v>
                </c:pt>
                <c:pt idx="364">
                  <c:v>48</c:v>
                </c:pt>
                <c:pt idx="365">
                  <c:v>58</c:v>
                </c:pt>
                <c:pt idx="366">
                  <c:v>8</c:v>
                </c:pt>
                <c:pt idx="367">
                  <c:v>53</c:v>
                </c:pt>
                <c:pt idx="368">
                  <c:v>46</c:v>
                </c:pt>
                <c:pt idx="369">
                  <c:v>0</c:v>
                </c:pt>
                <c:pt idx="370">
                  <c:v>61</c:v>
                </c:pt>
                <c:pt idx="371">
                  <c:v>9</c:v>
                </c:pt>
                <c:pt idx="372">
                  <c:v>53</c:v>
                </c:pt>
                <c:pt idx="373">
                  <c:v>17</c:v>
                </c:pt>
                <c:pt idx="374">
                  <c:v>49</c:v>
                </c:pt>
                <c:pt idx="375">
                  <c:v>42</c:v>
                </c:pt>
                <c:pt idx="376">
                  <c:v>0</c:v>
                </c:pt>
                <c:pt idx="377">
                  <c:v>54</c:v>
                </c:pt>
                <c:pt idx="378">
                  <c:v>43</c:v>
                </c:pt>
                <c:pt idx="379">
                  <c:v>50</c:v>
                </c:pt>
                <c:pt idx="380">
                  <c:v>64</c:v>
                </c:pt>
                <c:pt idx="381">
                  <c:v>9</c:v>
                </c:pt>
                <c:pt idx="382">
                  <c:v>0</c:v>
                </c:pt>
                <c:pt idx="383">
                  <c:v>59</c:v>
                </c:pt>
                <c:pt idx="384">
                  <c:v>0</c:v>
                </c:pt>
                <c:pt idx="385">
                  <c:v>67</c:v>
                </c:pt>
                <c:pt idx="386">
                  <c:v>3</c:v>
                </c:pt>
                <c:pt idx="387">
                  <c:v>52</c:v>
                </c:pt>
                <c:pt idx="388">
                  <c:v>0</c:v>
                </c:pt>
                <c:pt idx="389">
                  <c:v>50</c:v>
                </c:pt>
                <c:pt idx="390">
                  <c:v>4</c:v>
                </c:pt>
                <c:pt idx="391">
                  <c:v>66</c:v>
                </c:pt>
                <c:pt idx="392">
                  <c:v>35</c:v>
                </c:pt>
                <c:pt idx="393">
                  <c:v>43</c:v>
                </c:pt>
                <c:pt idx="394">
                  <c:v>10</c:v>
                </c:pt>
                <c:pt idx="395">
                  <c:v>50</c:v>
                </c:pt>
                <c:pt idx="396">
                  <c:v>64</c:v>
                </c:pt>
                <c:pt idx="397">
                  <c:v>11</c:v>
                </c:pt>
                <c:pt idx="398">
                  <c:v>66</c:v>
                </c:pt>
                <c:pt idx="399">
                  <c:v>35</c:v>
                </c:pt>
                <c:pt idx="400">
                  <c:v>36</c:v>
                </c:pt>
                <c:pt idx="401">
                  <c:v>43</c:v>
                </c:pt>
                <c:pt idx="402">
                  <c:v>12</c:v>
                </c:pt>
                <c:pt idx="403">
                  <c:v>49</c:v>
                </c:pt>
                <c:pt idx="404">
                  <c:v>58</c:v>
                </c:pt>
                <c:pt idx="405">
                  <c:v>44</c:v>
                </c:pt>
                <c:pt idx="406">
                  <c:v>52</c:v>
                </c:pt>
                <c:pt idx="407">
                  <c:v>47</c:v>
                </c:pt>
                <c:pt idx="408">
                  <c:v>0</c:v>
                </c:pt>
                <c:pt idx="409">
                  <c:v>60</c:v>
                </c:pt>
                <c:pt idx="410">
                  <c:v>9</c:v>
                </c:pt>
                <c:pt idx="411">
                  <c:v>53</c:v>
                </c:pt>
                <c:pt idx="412">
                  <c:v>45</c:v>
                </c:pt>
                <c:pt idx="413">
                  <c:v>4</c:v>
                </c:pt>
                <c:pt idx="414">
                  <c:v>53</c:v>
                </c:pt>
                <c:pt idx="415">
                  <c:v>0</c:v>
                </c:pt>
                <c:pt idx="416">
                  <c:v>44</c:v>
                </c:pt>
                <c:pt idx="417">
                  <c:v>5</c:v>
                </c:pt>
                <c:pt idx="418">
                  <c:v>67</c:v>
                </c:pt>
                <c:pt idx="419">
                  <c:v>12</c:v>
                </c:pt>
                <c:pt idx="420">
                  <c:v>39</c:v>
                </c:pt>
                <c:pt idx="421">
                  <c:v>44</c:v>
                </c:pt>
                <c:pt idx="422">
                  <c:v>16</c:v>
                </c:pt>
                <c:pt idx="423">
                  <c:v>47</c:v>
                </c:pt>
                <c:pt idx="424">
                  <c:v>13</c:v>
                </c:pt>
                <c:pt idx="425">
                  <c:v>45</c:v>
                </c:pt>
                <c:pt idx="426">
                  <c:v>49</c:v>
                </c:pt>
                <c:pt idx="427">
                  <c:v>54</c:v>
                </c:pt>
                <c:pt idx="428">
                  <c:v>44</c:v>
                </c:pt>
                <c:pt idx="429">
                  <c:v>9</c:v>
                </c:pt>
                <c:pt idx="430">
                  <c:v>64</c:v>
                </c:pt>
                <c:pt idx="431">
                  <c:v>12</c:v>
                </c:pt>
                <c:pt idx="432">
                  <c:v>22</c:v>
                </c:pt>
                <c:pt idx="433">
                  <c:v>48</c:v>
                </c:pt>
                <c:pt idx="434">
                  <c:v>42</c:v>
                </c:pt>
                <c:pt idx="435">
                  <c:v>36</c:v>
                </c:pt>
                <c:pt idx="436">
                  <c:v>0</c:v>
                </c:pt>
                <c:pt idx="437">
                  <c:v>59</c:v>
                </c:pt>
                <c:pt idx="438">
                  <c:v>53</c:v>
                </c:pt>
                <c:pt idx="439">
                  <c:v>19</c:v>
                </c:pt>
                <c:pt idx="440">
                  <c:v>55</c:v>
                </c:pt>
                <c:pt idx="441">
                  <c:v>30</c:v>
                </c:pt>
                <c:pt idx="442">
                  <c:v>11</c:v>
                </c:pt>
                <c:pt idx="443">
                  <c:v>10</c:v>
                </c:pt>
                <c:pt idx="444">
                  <c:v>49</c:v>
                </c:pt>
                <c:pt idx="445">
                  <c:v>13</c:v>
                </c:pt>
                <c:pt idx="446">
                  <c:v>43</c:v>
                </c:pt>
                <c:pt idx="447">
                  <c:v>9</c:v>
                </c:pt>
                <c:pt idx="448">
                  <c:v>27</c:v>
                </c:pt>
                <c:pt idx="449">
                  <c:v>44</c:v>
                </c:pt>
                <c:pt idx="450">
                  <c:v>55</c:v>
                </c:pt>
                <c:pt idx="451">
                  <c:v>10</c:v>
                </c:pt>
                <c:pt idx="452">
                  <c:v>13</c:v>
                </c:pt>
                <c:pt idx="453">
                  <c:v>12</c:v>
                </c:pt>
                <c:pt idx="454">
                  <c:v>56</c:v>
                </c:pt>
                <c:pt idx="455">
                  <c:v>72</c:v>
                </c:pt>
                <c:pt idx="456">
                  <c:v>56</c:v>
                </c:pt>
                <c:pt idx="457">
                  <c:v>11</c:v>
                </c:pt>
                <c:pt idx="458">
                  <c:v>55</c:v>
                </c:pt>
                <c:pt idx="459">
                  <c:v>54</c:v>
                </c:pt>
                <c:pt idx="460">
                  <c:v>11</c:v>
                </c:pt>
                <c:pt idx="461">
                  <c:v>54</c:v>
                </c:pt>
                <c:pt idx="462">
                  <c:v>12</c:v>
                </c:pt>
                <c:pt idx="463">
                  <c:v>54</c:v>
                </c:pt>
                <c:pt idx="464">
                  <c:v>11</c:v>
                </c:pt>
                <c:pt idx="465">
                  <c:v>55</c:v>
                </c:pt>
                <c:pt idx="466">
                  <c:v>56</c:v>
                </c:pt>
                <c:pt idx="467">
                  <c:v>57</c:v>
                </c:pt>
                <c:pt idx="468">
                  <c:v>13</c:v>
                </c:pt>
                <c:pt idx="469">
                  <c:v>59</c:v>
                </c:pt>
                <c:pt idx="470">
                  <c:v>13</c:v>
                </c:pt>
                <c:pt idx="471">
                  <c:v>62</c:v>
                </c:pt>
                <c:pt idx="472">
                  <c:v>64</c:v>
                </c:pt>
                <c:pt idx="473">
                  <c:v>8</c:v>
                </c:pt>
                <c:pt idx="474">
                  <c:v>68</c:v>
                </c:pt>
                <c:pt idx="475">
                  <c:v>0</c:v>
                </c:pt>
                <c:pt idx="476">
                  <c:v>72</c:v>
                </c:pt>
                <c:pt idx="477">
                  <c:v>0</c:v>
                </c:pt>
                <c:pt idx="478">
                  <c:v>68</c:v>
                </c:pt>
                <c:pt idx="479">
                  <c:v>0</c:v>
                </c:pt>
                <c:pt idx="480">
                  <c:v>58</c:v>
                </c:pt>
                <c:pt idx="481">
                  <c:v>0</c:v>
                </c:pt>
                <c:pt idx="482">
                  <c:v>53</c:v>
                </c:pt>
                <c:pt idx="483">
                  <c:v>0</c:v>
                </c:pt>
                <c:pt idx="484">
                  <c:v>49</c:v>
                </c:pt>
                <c:pt idx="485">
                  <c:v>48</c:v>
                </c:pt>
                <c:pt idx="486">
                  <c:v>1</c:v>
                </c:pt>
                <c:pt idx="487">
                  <c:v>48</c:v>
                </c:pt>
                <c:pt idx="488">
                  <c:v>38</c:v>
                </c:pt>
                <c:pt idx="489">
                  <c:v>21</c:v>
                </c:pt>
                <c:pt idx="490">
                  <c:v>11</c:v>
                </c:pt>
                <c:pt idx="491">
                  <c:v>59</c:v>
                </c:pt>
                <c:pt idx="492">
                  <c:v>7</c:v>
                </c:pt>
                <c:pt idx="493">
                  <c:v>0</c:v>
                </c:pt>
                <c:pt idx="494">
                  <c:v>72</c:v>
                </c:pt>
                <c:pt idx="495">
                  <c:v>0</c:v>
                </c:pt>
                <c:pt idx="496">
                  <c:v>59</c:v>
                </c:pt>
                <c:pt idx="497">
                  <c:v>55</c:v>
                </c:pt>
                <c:pt idx="498">
                  <c:v>51</c:v>
                </c:pt>
                <c:pt idx="499">
                  <c:v>0</c:v>
                </c:pt>
                <c:pt idx="500">
                  <c:v>47</c:v>
                </c:pt>
                <c:pt idx="501">
                  <c:v>12</c:v>
                </c:pt>
                <c:pt idx="502">
                  <c:v>21</c:v>
                </c:pt>
                <c:pt idx="503">
                  <c:v>39</c:v>
                </c:pt>
                <c:pt idx="504">
                  <c:v>24</c:v>
                </c:pt>
                <c:pt idx="505">
                  <c:v>54</c:v>
                </c:pt>
                <c:pt idx="506">
                  <c:v>11</c:v>
                </c:pt>
                <c:pt idx="507">
                  <c:v>59</c:v>
                </c:pt>
                <c:pt idx="508">
                  <c:v>69</c:v>
                </c:pt>
                <c:pt idx="509">
                  <c:v>71</c:v>
                </c:pt>
                <c:pt idx="510">
                  <c:v>0</c:v>
                </c:pt>
                <c:pt idx="511">
                  <c:v>55</c:v>
                </c:pt>
                <c:pt idx="512">
                  <c:v>61</c:v>
                </c:pt>
                <c:pt idx="513">
                  <c:v>0</c:v>
                </c:pt>
                <c:pt idx="514">
                  <c:v>7</c:v>
                </c:pt>
                <c:pt idx="515">
                  <c:v>16</c:v>
                </c:pt>
                <c:pt idx="516">
                  <c:v>39</c:v>
                </c:pt>
                <c:pt idx="517">
                  <c:v>50</c:v>
                </c:pt>
                <c:pt idx="518">
                  <c:v>11</c:v>
                </c:pt>
                <c:pt idx="519">
                  <c:v>57</c:v>
                </c:pt>
                <c:pt idx="520">
                  <c:v>12</c:v>
                </c:pt>
                <c:pt idx="521">
                  <c:v>71</c:v>
                </c:pt>
                <c:pt idx="522">
                  <c:v>72</c:v>
                </c:pt>
                <c:pt idx="523">
                  <c:v>0</c:v>
                </c:pt>
                <c:pt idx="524">
                  <c:v>57</c:v>
                </c:pt>
                <c:pt idx="525">
                  <c:v>52</c:v>
                </c:pt>
                <c:pt idx="526">
                  <c:v>49</c:v>
                </c:pt>
                <c:pt idx="527">
                  <c:v>43</c:v>
                </c:pt>
                <c:pt idx="528">
                  <c:v>53</c:v>
                </c:pt>
                <c:pt idx="529">
                  <c:v>13</c:v>
                </c:pt>
                <c:pt idx="530">
                  <c:v>68</c:v>
                </c:pt>
                <c:pt idx="531">
                  <c:v>0</c:v>
                </c:pt>
                <c:pt idx="532">
                  <c:v>55</c:v>
                </c:pt>
                <c:pt idx="533">
                  <c:v>0</c:v>
                </c:pt>
                <c:pt idx="534">
                  <c:v>14</c:v>
                </c:pt>
                <c:pt idx="535">
                  <c:v>12</c:v>
                </c:pt>
                <c:pt idx="536">
                  <c:v>59</c:v>
                </c:pt>
                <c:pt idx="537">
                  <c:v>52</c:v>
                </c:pt>
                <c:pt idx="538">
                  <c:v>20</c:v>
                </c:pt>
                <c:pt idx="539">
                  <c:v>56</c:v>
                </c:pt>
                <c:pt idx="540">
                  <c:v>67</c:v>
                </c:pt>
                <c:pt idx="541">
                  <c:v>0</c:v>
                </c:pt>
                <c:pt idx="542">
                  <c:v>48</c:v>
                </c:pt>
                <c:pt idx="543">
                  <c:v>51</c:v>
                </c:pt>
                <c:pt idx="544">
                  <c:v>57</c:v>
                </c:pt>
                <c:pt idx="545">
                  <c:v>0</c:v>
                </c:pt>
                <c:pt idx="546">
                  <c:v>51</c:v>
                </c:pt>
                <c:pt idx="547">
                  <c:v>13</c:v>
                </c:pt>
                <c:pt idx="548">
                  <c:v>46</c:v>
                </c:pt>
                <c:pt idx="549">
                  <c:v>13</c:v>
                </c:pt>
                <c:pt idx="550">
                  <c:v>68</c:v>
                </c:pt>
                <c:pt idx="551">
                  <c:v>9</c:v>
                </c:pt>
                <c:pt idx="552">
                  <c:v>15</c:v>
                </c:pt>
                <c:pt idx="553">
                  <c:v>70</c:v>
                </c:pt>
                <c:pt idx="554">
                  <c:v>6</c:v>
                </c:pt>
                <c:pt idx="555">
                  <c:v>7</c:v>
                </c:pt>
                <c:pt idx="556">
                  <c:v>55</c:v>
                </c:pt>
                <c:pt idx="557">
                  <c:v>65</c:v>
                </c:pt>
                <c:pt idx="558">
                  <c:v>54</c:v>
                </c:pt>
                <c:pt idx="559">
                  <c:v>47</c:v>
                </c:pt>
                <c:pt idx="560">
                  <c:v>40</c:v>
                </c:pt>
                <c:pt idx="561">
                  <c:v>55</c:v>
                </c:pt>
                <c:pt idx="562">
                  <c:v>0</c:v>
                </c:pt>
                <c:pt idx="563">
                  <c:v>8</c:v>
                </c:pt>
                <c:pt idx="564">
                  <c:v>15</c:v>
                </c:pt>
                <c:pt idx="565">
                  <c:v>13</c:v>
                </c:pt>
                <c:pt idx="566">
                  <c:v>69</c:v>
                </c:pt>
                <c:pt idx="567">
                  <c:v>0</c:v>
                </c:pt>
                <c:pt idx="568">
                  <c:v>49</c:v>
                </c:pt>
                <c:pt idx="569">
                  <c:v>17</c:v>
                </c:pt>
                <c:pt idx="570">
                  <c:v>64</c:v>
                </c:pt>
                <c:pt idx="571">
                  <c:v>70</c:v>
                </c:pt>
                <c:pt idx="572">
                  <c:v>0</c:v>
                </c:pt>
                <c:pt idx="573">
                  <c:v>4</c:v>
                </c:pt>
                <c:pt idx="574">
                  <c:v>19</c:v>
                </c:pt>
                <c:pt idx="575">
                  <c:v>63</c:v>
                </c:pt>
                <c:pt idx="576">
                  <c:v>70</c:v>
                </c:pt>
                <c:pt idx="577">
                  <c:v>54</c:v>
                </c:pt>
                <c:pt idx="578">
                  <c:v>3</c:v>
                </c:pt>
                <c:pt idx="579">
                  <c:v>21</c:v>
                </c:pt>
                <c:pt idx="580">
                  <c:v>61</c:v>
                </c:pt>
                <c:pt idx="581">
                  <c:v>0</c:v>
                </c:pt>
                <c:pt idx="582">
                  <c:v>46</c:v>
                </c:pt>
                <c:pt idx="583">
                  <c:v>28</c:v>
                </c:pt>
                <c:pt idx="584">
                  <c:v>10</c:v>
                </c:pt>
                <c:pt idx="585">
                  <c:v>71</c:v>
                </c:pt>
                <c:pt idx="586">
                  <c:v>0</c:v>
                </c:pt>
                <c:pt idx="587">
                  <c:v>46</c:v>
                </c:pt>
                <c:pt idx="588">
                  <c:v>39</c:v>
                </c:pt>
                <c:pt idx="589">
                  <c:v>56</c:v>
                </c:pt>
                <c:pt idx="590">
                  <c:v>0</c:v>
                </c:pt>
                <c:pt idx="591">
                  <c:v>53</c:v>
                </c:pt>
                <c:pt idx="592">
                  <c:v>46</c:v>
                </c:pt>
                <c:pt idx="593">
                  <c:v>30</c:v>
                </c:pt>
                <c:pt idx="594">
                  <c:v>10</c:v>
                </c:pt>
                <c:pt idx="595">
                  <c:v>70</c:v>
                </c:pt>
                <c:pt idx="596">
                  <c:v>64</c:v>
                </c:pt>
                <c:pt idx="597">
                  <c:v>0</c:v>
                </c:pt>
                <c:pt idx="598">
                  <c:v>48</c:v>
                </c:pt>
                <c:pt idx="599">
                  <c:v>18</c:v>
                </c:pt>
                <c:pt idx="600">
                  <c:v>12</c:v>
                </c:pt>
                <c:pt idx="601">
                  <c:v>59</c:v>
                </c:pt>
                <c:pt idx="602">
                  <c:v>48</c:v>
                </c:pt>
                <c:pt idx="603">
                  <c:v>47</c:v>
                </c:pt>
                <c:pt idx="604">
                  <c:v>13</c:v>
                </c:pt>
                <c:pt idx="605">
                  <c:v>0</c:v>
                </c:pt>
                <c:pt idx="606">
                  <c:v>2</c:v>
                </c:pt>
                <c:pt idx="607">
                  <c:v>27</c:v>
                </c:pt>
                <c:pt idx="608">
                  <c:v>58</c:v>
                </c:pt>
                <c:pt idx="609">
                  <c:v>71</c:v>
                </c:pt>
                <c:pt idx="610">
                  <c:v>0</c:v>
                </c:pt>
                <c:pt idx="611">
                  <c:v>45</c:v>
                </c:pt>
                <c:pt idx="612">
                  <c:v>55</c:v>
                </c:pt>
                <c:pt idx="613">
                  <c:v>0</c:v>
                </c:pt>
                <c:pt idx="614">
                  <c:v>55</c:v>
                </c:pt>
                <c:pt idx="615">
                  <c:v>0</c:v>
                </c:pt>
                <c:pt idx="616">
                  <c:v>48</c:v>
                </c:pt>
                <c:pt idx="617">
                  <c:v>61</c:v>
                </c:pt>
                <c:pt idx="618">
                  <c:v>0</c:v>
                </c:pt>
                <c:pt idx="619">
                  <c:v>40</c:v>
                </c:pt>
                <c:pt idx="620">
                  <c:v>11</c:v>
                </c:pt>
                <c:pt idx="621">
                  <c:v>13</c:v>
                </c:pt>
                <c:pt idx="622">
                  <c:v>66</c:v>
                </c:pt>
                <c:pt idx="623">
                  <c:v>52</c:v>
                </c:pt>
                <c:pt idx="624">
                  <c:v>15</c:v>
                </c:pt>
                <c:pt idx="625">
                  <c:v>70</c:v>
                </c:pt>
                <c:pt idx="626">
                  <c:v>55</c:v>
                </c:pt>
                <c:pt idx="627">
                  <c:v>49</c:v>
                </c:pt>
                <c:pt idx="628">
                  <c:v>54</c:v>
                </c:pt>
                <c:pt idx="629">
                  <c:v>3</c:v>
                </c:pt>
                <c:pt idx="630">
                  <c:v>60</c:v>
                </c:pt>
                <c:pt idx="631">
                  <c:v>9</c:v>
                </c:pt>
                <c:pt idx="632">
                  <c:v>0</c:v>
                </c:pt>
                <c:pt idx="633">
                  <c:v>47</c:v>
                </c:pt>
                <c:pt idx="634">
                  <c:v>35</c:v>
                </c:pt>
                <c:pt idx="635">
                  <c:v>12</c:v>
                </c:pt>
                <c:pt idx="636">
                  <c:v>70</c:v>
                </c:pt>
                <c:pt idx="637">
                  <c:v>31</c:v>
                </c:pt>
                <c:pt idx="638">
                  <c:v>60</c:v>
                </c:pt>
                <c:pt idx="639">
                  <c:v>70</c:v>
                </c:pt>
                <c:pt idx="640">
                  <c:v>53</c:v>
                </c:pt>
                <c:pt idx="641">
                  <c:v>17</c:v>
                </c:pt>
                <c:pt idx="642">
                  <c:v>70</c:v>
                </c:pt>
                <c:pt idx="643">
                  <c:v>51</c:v>
                </c:pt>
                <c:pt idx="644">
                  <c:v>47</c:v>
                </c:pt>
                <c:pt idx="645">
                  <c:v>54</c:v>
                </c:pt>
                <c:pt idx="646">
                  <c:v>0</c:v>
                </c:pt>
                <c:pt idx="647">
                  <c:v>33</c:v>
                </c:pt>
                <c:pt idx="648">
                  <c:v>55</c:v>
                </c:pt>
                <c:pt idx="649">
                  <c:v>12</c:v>
                </c:pt>
                <c:pt idx="650">
                  <c:v>56</c:v>
                </c:pt>
                <c:pt idx="651">
                  <c:v>47</c:v>
                </c:pt>
                <c:pt idx="652">
                  <c:v>23</c:v>
                </c:pt>
              </c:numCache>
            </c:numRef>
          </c:val>
        </c:ser>
        <c:marker val="1"/>
        <c:axId val="167160448"/>
        <c:axId val="167313792"/>
      </c:lineChart>
      <c:catAx>
        <c:axId val="167160448"/>
        <c:scaling>
          <c:orientation val="minMax"/>
        </c:scaling>
        <c:axPos val="b"/>
        <c:tickLblPos val="nextTo"/>
        <c:crossAx val="167313792"/>
        <c:crosses val="autoZero"/>
        <c:auto val="1"/>
        <c:lblAlgn val="ctr"/>
        <c:lblOffset val="100"/>
      </c:catAx>
      <c:valAx>
        <c:axId val="167313792"/>
        <c:scaling>
          <c:orientation val="minMax"/>
        </c:scaling>
        <c:axPos val="l"/>
        <c:majorGridlines/>
        <c:numFmt formatCode="General" sourceLinked="1"/>
        <c:tickLblPos val="nextTo"/>
        <c:crossAx val="1671604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rPr>
              <a:t>Inlet Analysis</a:t>
            </a:r>
          </a:p>
        </c:rich>
      </c:tx>
      <c:spPr>
        <a:solidFill>
          <a:schemeClr val="bg1">
            <a:lumMod val="85000"/>
          </a:schemeClr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'Granulation Dynamics-1'!$I$4</c:f>
              <c:strCache>
                <c:ptCount val="1"/>
                <c:pt idx="0">
                  <c:v>Inlet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Dynamics-1'!$I$5:$I$657</c:f>
              <c:numCache>
                <c:formatCode>General</c:formatCode>
                <c:ptCount val="653"/>
                <c:pt idx="0">
                  <c:v>53</c:v>
                </c:pt>
                <c:pt idx="1">
                  <c:v>7</c:v>
                </c:pt>
                <c:pt idx="2">
                  <c:v>0</c:v>
                </c:pt>
                <c:pt idx="3">
                  <c:v>71</c:v>
                </c:pt>
                <c:pt idx="4">
                  <c:v>0</c:v>
                </c:pt>
                <c:pt idx="5">
                  <c:v>58</c:v>
                </c:pt>
                <c:pt idx="6">
                  <c:v>14</c:v>
                </c:pt>
                <c:pt idx="7">
                  <c:v>7</c:v>
                </c:pt>
                <c:pt idx="8">
                  <c:v>51</c:v>
                </c:pt>
                <c:pt idx="9">
                  <c:v>63</c:v>
                </c:pt>
                <c:pt idx="10">
                  <c:v>52</c:v>
                </c:pt>
                <c:pt idx="11">
                  <c:v>14</c:v>
                </c:pt>
                <c:pt idx="12">
                  <c:v>16</c:v>
                </c:pt>
                <c:pt idx="13">
                  <c:v>61</c:v>
                </c:pt>
                <c:pt idx="14">
                  <c:v>54</c:v>
                </c:pt>
                <c:pt idx="15">
                  <c:v>66</c:v>
                </c:pt>
                <c:pt idx="16">
                  <c:v>52</c:v>
                </c:pt>
                <c:pt idx="17">
                  <c:v>0</c:v>
                </c:pt>
                <c:pt idx="18">
                  <c:v>75</c:v>
                </c:pt>
                <c:pt idx="19">
                  <c:v>42</c:v>
                </c:pt>
                <c:pt idx="20">
                  <c:v>0</c:v>
                </c:pt>
                <c:pt idx="21">
                  <c:v>65</c:v>
                </c:pt>
                <c:pt idx="22">
                  <c:v>3</c:v>
                </c:pt>
                <c:pt idx="23">
                  <c:v>4</c:v>
                </c:pt>
                <c:pt idx="24">
                  <c:v>54</c:v>
                </c:pt>
                <c:pt idx="25">
                  <c:v>17</c:v>
                </c:pt>
                <c:pt idx="26">
                  <c:v>55</c:v>
                </c:pt>
                <c:pt idx="27">
                  <c:v>52</c:v>
                </c:pt>
                <c:pt idx="28">
                  <c:v>7</c:v>
                </c:pt>
                <c:pt idx="29">
                  <c:v>0</c:v>
                </c:pt>
                <c:pt idx="30">
                  <c:v>52</c:v>
                </c:pt>
                <c:pt idx="31">
                  <c:v>14</c:v>
                </c:pt>
                <c:pt idx="32">
                  <c:v>0</c:v>
                </c:pt>
                <c:pt idx="33">
                  <c:v>76</c:v>
                </c:pt>
                <c:pt idx="34">
                  <c:v>16</c:v>
                </c:pt>
                <c:pt idx="35">
                  <c:v>21</c:v>
                </c:pt>
                <c:pt idx="36">
                  <c:v>3</c:v>
                </c:pt>
                <c:pt idx="37">
                  <c:v>53</c:v>
                </c:pt>
                <c:pt idx="38">
                  <c:v>40</c:v>
                </c:pt>
                <c:pt idx="39">
                  <c:v>20</c:v>
                </c:pt>
                <c:pt idx="40">
                  <c:v>0</c:v>
                </c:pt>
                <c:pt idx="41">
                  <c:v>55</c:v>
                </c:pt>
                <c:pt idx="42">
                  <c:v>53</c:v>
                </c:pt>
                <c:pt idx="43">
                  <c:v>0</c:v>
                </c:pt>
                <c:pt idx="44">
                  <c:v>57</c:v>
                </c:pt>
                <c:pt idx="45">
                  <c:v>15</c:v>
                </c:pt>
                <c:pt idx="46">
                  <c:v>65</c:v>
                </c:pt>
                <c:pt idx="47">
                  <c:v>53</c:v>
                </c:pt>
                <c:pt idx="48">
                  <c:v>7</c:v>
                </c:pt>
                <c:pt idx="49">
                  <c:v>55</c:v>
                </c:pt>
                <c:pt idx="50">
                  <c:v>54</c:v>
                </c:pt>
                <c:pt idx="51">
                  <c:v>16</c:v>
                </c:pt>
                <c:pt idx="52">
                  <c:v>55</c:v>
                </c:pt>
                <c:pt idx="53">
                  <c:v>53</c:v>
                </c:pt>
                <c:pt idx="54">
                  <c:v>26</c:v>
                </c:pt>
                <c:pt idx="55">
                  <c:v>56</c:v>
                </c:pt>
                <c:pt idx="56">
                  <c:v>54</c:v>
                </c:pt>
                <c:pt idx="57">
                  <c:v>0</c:v>
                </c:pt>
                <c:pt idx="58">
                  <c:v>56</c:v>
                </c:pt>
                <c:pt idx="59">
                  <c:v>0</c:v>
                </c:pt>
                <c:pt idx="60">
                  <c:v>54</c:v>
                </c:pt>
                <c:pt idx="61">
                  <c:v>0</c:v>
                </c:pt>
                <c:pt idx="62">
                  <c:v>58</c:v>
                </c:pt>
                <c:pt idx="63">
                  <c:v>15</c:v>
                </c:pt>
                <c:pt idx="64">
                  <c:v>26</c:v>
                </c:pt>
                <c:pt idx="65">
                  <c:v>69</c:v>
                </c:pt>
                <c:pt idx="66">
                  <c:v>0</c:v>
                </c:pt>
                <c:pt idx="67">
                  <c:v>73</c:v>
                </c:pt>
                <c:pt idx="68">
                  <c:v>53</c:v>
                </c:pt>
                <c:pt idx="69">
                  <c:v>15</c:v>
                </c:pt>
                <c:pt idx="70">
                  <c:v>0</c:v>
                </c:pt>
                <c:pt idx="71">
                  <c:v>54</c:v>
                </c:pt>
                <c:pt idx="72">
                  <c:v>33</c:v>
                </c:pt>
                <c:pt idx="73">
                  <c:v>0</c:v>
                </c:pt>
                <c:pt idx="74">
                  <c:v>56</c:v>
                </c:pt>
                <c:pt idx="75">
                  <c:v>54</c:v>
                </c:pt>
                <c:pt idx="76">
                  <c:v>0</c:v>
                </c:pt>
                <c:pt idx="77">
                  <c:v>55</c:v>
                </c:pt>
                <c:pt idx="78">
                  <c:v>0</c:v>
                </c:pt>
                <c:pt idx="79">
                  <c:v>53</c:v>
                </c:pt>
                <c:pt idx="80">
                  <c:v>0</c:v>
                </c:pt>
                <c:pt idx="81">
                  <c:v>75</c:v>
                </c:pt>
                <c:pt idx="82">
                  <c:v>31</c:v>
                </c:pt>
                <c:pt idx="83">
                  <c:v>0</c:v>
                </c:pt>
                <c:pt idx="84">
                  <c:v>54</c:v>
                </c:pt>
                <c:pt idx="85">
                  <c:v>0</c:v>
                </c:pt>
                <c:pt idx="86">
                  <c:v>55</c:v>
                </c:pt>
                <c:pt idx="87">
                  <c:v>54</c:v>
                </c:pt>
                <c:pt idx="88">
                  <c:v>56</c:v>
                </c:pt>
                <c:pt idx="89">
                  <c:v>57</c:v>
                </c:pt>
                <c:pt idx="90">
                  <c:v>17</c:v>
                </c:pt>
                <c:pt idx="91">
                  <c:v>74</c:v>
                </c:pt>
                <c:pt idx="92">
                  <c:v>65</c:v>
                </c:pt>
                <c:pt idx="93">
                  <c:v>54</c:v>
                </c:pt>
                <c:pt idx="94">
                  <c:v>0</c:v>
                </c:pt>
                <c:pt idx="95">
                  <c:v>76</c:v>
                </c:pt>
                <c:pt idx="96">
                  <c:v>54</c:v>
                </c:pt>
                <c:pt idx="97">
                  <c:v>0</c:v>
                </c:pt>
                <c:pt idx="98">
                  <c:v>45</c:v>
                </c:pt>
                <c:pt idx="99">
                  <c:v>60</c:v>
                </c:pt>
                <c:pt idx="100">
                  <c:v>16</c:v>
                </c:pt>
                <c:pt idx="101">
                  <c:v>77</c:v>
                </c:pt>
                <c:pt idx="102">
                  <c:v>39</c:v>
                </c:pt>
                <c:pt idx="103">
                  <c:v>0</c:v>
                </c:pt>
                <c:pt idx="104">
                  <c:v>54</c:v>
                </c:pt>
                <c:pt idx="105">
                  <c:v>16</c:v>
                </c:pt>
                <c:pt idx="106">
                  <c:v>0</c:v>
                </c:pt>
                <c:pt idx="107">
                  <c:v>57</c:v>
                </c:pt>
                <c:pt idx="108">
                  <c:v>16</c:v>
                </c:pt>
                <c:pt idx="109">
                  <c:v>0</c:v>
                </c:pt>
                <c:pt idx="110">
                  <c:v>55</c:v>
                </c:pt>
                <c:pt idx="111">
                  <c:v>54</c:v>
                </c:pt>
                <c:pt idx="112">
                  <c:v>17</c:v>
                </c:pt>
                <c:pt idx="113">
                  <c:v>73</c:v>
                </c:pt>
                <c:pt idx="114">
                  <c:v>54</c:v>
                </c:pt>
                <c:pt idx="115">
                  <c:v>0</c:v>
                </c:pt>
                <c:pt idx="116">
                  <c:v>2</c:v>
                </c:pt>
                <c:pt idx="117">
                  <c:v>55</c:v>
                </c:pt>
                <c:pt idx="118">
                  <c:v>24</c:v>
                </c:pt>
                <c:pt idx="119">
                  <c:v>55</c:v>
                </c:pt>
                <c:pt idx="120">
                  <c:v>0</c:v>
                </c:pt>
                <c:pt idx="121">
                  <c:v>4</c:v>
                </c:pt>
                <c:pt idx="122">
                  <c:v>54</c:v>
                </c:pt>
                <c:pt idx="123">
                  <c:v>0</c:v>
                </c:pt>
                <c:pt idx="124">
                  <c:v>55</c:v>
                </c:pt>
                <c:pt idx="125">
                  <c:v>13</c:v>
                </c:pt>
                <c:pt idx="126">
                  <c:v>46</c:v>
                </c:pt>
                <c:pt idx="127">
                  <c:v>60</c:v>
                </c:pt>
                <c:pt idx="128">
                  <c:v>55</c:v>
                </c:pt>
                <c:pt idx="129">
                  <c:v>0</c:v>
                </c:pt>
                <c:pt idx="130">
                  <c:v>77</c:v>
                </c:pt>
                <c:pt idx="131">
                  <c:v>0</c:v>
                </c:pt>
                <c:pt idx="132">
                  <c:v>53</c:v>
                </c:pt>
                <c:pt idx="133">
                  <c:v>55</c:v>
                </c:pt>
                <c:pt idx="134">
                  <c:v>21</c:v>
                </c:pt>
                <c:pt idx="135">
                  <c:v>66</c:v>
                </c:pt>
                <c:pt idx="136">
                  <c:v>56</c:v>
                </c:pt>
                <c:pt idx="137">
                  <c:v>15</c:v>
                </c:pt>
                <c:pt idx="138">
                  <c:v>0</c:v>
                </c:pt>
                <c:pt idx="139">
                  <c:v>67</c:v>
                </c:pt>
                <c:pt idx="140">
                  <c:v>56</c:v>
                </c:pt>
                <c:pt idx="141">
                  <c:v>54</c:v>
                </c:pt>
                <c:pt idx="142">
                  <c:v>9</c:v>
                </c:pt>
                <c:pt idx="143">
                  <c:v>71</c:v>
                </c:pt>
                <c:pt idx="144">
                  <c:v>54</c:v>
                </c:pt>
                <c:pt idx="145">
                  <c:v>56</c:v>
                </c:pt>
                <c:pt idx="146">
                  <c:v>55</c:v>
                </c:pt>
                <c:pt idx="147">
                  <c:v>0</c:v>
                </c:pt>
                <c:pt idx="148">
                  <c:v>55</c:v>
                </c:pt>
                <c:pt idx="149">
                  <c:v>54</c:v>
                </c:pt>
                <c:pt idx="150">
                  <c:v>0</c:v>
                </c:pt>
                <c:pt idx="151">
                  <c:v>57</c:v>
                </c:pt>
                <c:pt idx="152">
                  <c:v>0</c:v>
                </c:pt>
                <c:pt idx="153">
                  <c:v>55</c:v>
                </c:pt>
                <c:pt idx="154">
                  <c:v>0</c:v>
                </c:pt>
                <c:pt idx="155">
                  <c:v>10</c:v>
                </c:pt>
                <c:pt idx="156">
                  <c:v>76</c:v>
                </c:pt>
                <c:pt idx="157">
                  <c:v>55</c:v>
                </c:pt>
                <c:pt idx="158">
                  <c:v>54</c:v>
                </c:pt>
                <c:pt idx="159">
                  <c:v>51</c:v>
                </c:pt>
                <c:pt idx="160">
                  <c:v>4</c:v>
                </c:pt>
                <c:pt idx="161">
                  <c:v>76</c:v>
                </c:pt>
                <c:pt idx="162">
                  <c:v>55</c:v>
                </c:pt>
                <c:pt idx="163">
                  <c:v>3</c:v>
                </c:pt>
                <c:pt idx="164">
                  <c:v>54</c:v>
                </c:pt>
                <c:pt idx="165">
                  <c:v>49</c:v>
                </c:pt>
                <c:pt idx="166">
                  <c:v>2</c:v>
                </c:pt>
                <c:pt idx="167">
                  <c:v>52</c:v>
                </c:pt>
                <c:pt idx="168">
                  <c:v>56</c:v>
                </c:pt>
                <c:pt idx="169">
                  <c:v>54</c:v>
                </c:pt>
                <c:pt idx="170">
                  <c:v>0</c:v>
                </c:pt>
                <c:pt idx="171">
                  <c:v>39</c:v>
                </c:pt>
                <c:pt idx="172">
                  <c:v>76</c:v>
                </c:pt>
                <c:pt idx="173">
                  <c:v>55</c:v>
                </c:pt>
                <c:pt idx="174">
                  <c:v>32</c:v>
                </c:pt>
                <c:pt idx="175">
                  <c:v>25</c:v>
                </c:pt>
                <c:pt idx="176">
                  <c:v>55</c:v>
                </c:pt>
                <c:pt idx="177">
                  <c:v>0</c:v>
                </c:pt>
                <c:pt idx="178">
                  <c:v>55</c:v>
                </c:pt>
                <c:pt idx="179">
                  <c:v>18</c:v>
                </c:pt>
                <c:pt idx="180">
                  <c:v>15</c:v>
                </c:pt>
                <c:pt idx="181">
                  <c:v>76</c:v>
                </c:pt>
                <c:pt idx="182">
                  <c:v>17</c:v>
                </c:pt>
                <c:pt idx="183">
                  <c:v>56</c:v>
                </c:pt>
                <c:pt idx="184">
                  <c:v>12</c:v>
                </c:pt>
                <c:pt idx="185">
                  <c:v>56</c:v>
                </c:pt>
                <c:pt idx="186">
                  <c:v>15</c:v>
                </c:pt>
                <c:pt idx="187">
                  <c:v>0</c:v>
                </c:pt>
                <c:pt idx="188">
                  <c:v>19</c:v>
                </c:pt>
                <c:pt idx="189">
                  <c:v>66</c:v>
                </c:pt>
                <c:pt idx="190">
                  <c:v>76</c:v>
                </c:pt>
                <c:pt idx="191">
                  <c:v>56</c:v>
                </c:pt>
                <c:pt idx="192">
                  <c:v>0</c:v>
                </c:pt>
                <c:pt idx="193">
                  <c:v>45</c:v>
                </c:pt>
                <c:pt idx="194">
                  <c:v>43</c:v>
                </c:pt>
                <c:pt idx="195">
                  <c:v>0</c:v>
                </c:pt>
                <c:pt idx="196">
                  <c:v>55</c:v>
                </c:pt>
                <c:pt idx="197">
                  <c:v>0</c:v>
                </c:pt>
                <c:pt idx="198">
                  <c:v>56</c:v>
                </c:pt>
                <c:pt idx="199">
                  <c:v>16</c:v>
                </c:pt>
                <c:pt idx="200">
                  <c:v>77</c:v>
                </c:pt>
                <c:pt idx="201">
                  <c:v>55</c:v>
                </c:pt>
                <c:pt idx="202">
                  <c:v>3</c:v>
                </c:pt>
                <c:pt idx="203">
                  <c:v>69</c:v>
                </c:pt>
                <c:pt idx="204">
                  <c:v>0</c:v>
                </c:pt>
                <c:pt idx="205">
                  <c:v>14</c:v>
                </c:pt>
                <c:pt idx="206">
                  <c:v>58</c:v>
                </c:pt>
                <c:pt idx="207">
                  <c:v>0</c:v>
                </c:pt>
                <c:pt idx="208">
                  <c:v>78</c:v>
                </c:pt>
                <c:pt idx="209">
                  <c:v>55</c:v>
                </c:pt>
                <c:pt idx="210">
                  <c:v>30</c:v>
                </c:pt>
                <c:pt idx="211">
                  <c:v>73</c:v>
                </c:pt>
                <c:pt idx="212">
                  <c:v>57</c:v>
                </c:pt>
                <c:pt idx="213">
                  <c:v>0</c:v>
                </c:pt>
                <c:pt idx="214">
                  <c:v>43</c:v>
                </c:pt>
                <c:pt idx="215">
                  <c:v>55</c:v>
                </c:pt>
                <c:pt idx="216">
                  <c:v>55</c:v>
                </c:pt>
                <c:pt idx="217">
                  <c:v>0</c:v>
                </c:pt>
                <c:pt idx="218">
                  <c:v>56</c:v>
                </c:pt>
                <c:pt idx="219">
                  <c:v>0</c:v>
                </c:pt>
                <c:pt idx="220">
                  <c:v>55</c:v>
                </c:pt>
                <c:pt idx="221">
                  <c:v>13</c:v>
                </c:pt>
                <c:pt idx="222">
                  <c:v>46</c:v>
                </c:pt>
                <c:pt idx="223">
                  <c:v>66</c:v>
                </c:pt>
                <c:pt idx="224">
                  <c:v>32</c:v>
                </c:pt>
                <c:pt idx="225">
                  <c:v>56</c:v>
                </c:pt>
                <c:pt idx="226">
                  <c:v>31</c:v>
                </c:pt>
                <c:pt idx="227">
                  <c:v>71</c:v>
                </c:pt>
                <c:pt idx="228">
                  <c:v>20</c:v>
                </c:pt>
                <c:pt idx="229">
                  <c:v>53</c:v>
                </c:pt>
                <c:pt idx="230">
                  <c:v>48</c:v>
                </c:pt>
                <c:pt idx="231">
                  <c:v>30</c:v>
                </c:pt>
                <c:pt idx="232">
                  <c:v>59</c:v>
                </c:pt>
                <c:pt idx="233">
                  <c:v>22</c:v>
                </c:pt>
                <c:pt idx="234">
                  <c:v>67</c:v>
                </c:pt>
                <c:pt idx="235">
                  <c:v>33</c:v>
                </c:pt>
                <c:pt idx="236">
                  <c:v>52</c:v>
                </c:pt>
                <c:pt idx="237">
                  <c:v>69</c:v>
                </c:pt>
                <c:pt idx="238">
                  <c:v>25</c:v>
                </c:pt>
                <c:pt idx="239">
                  <c:v>25</c:v>
                </c:pt>
                <c:pt idx="240">
                  <c:v>60</c:v>
                </c:pt>
                <c:pt idx="241">
                  <c:v>17</c:v>
                </c:pt>
                <c:pt idx="242">
                  <c:v>32</c:v>
                </c:pt>
                <c:pt idx="243">
                  <c:v>34</c:v>
                </c:pt>
                <c:pt idx="244">
                  <c:v>64</c:v>
                </c:pt>
                <c:pt idx="245">
                  <c:v>54</c:v>
                </c:pt>
                <c:pt idx="246">
                  <c:v>38</c:v>
                </c:pt>
                <c:pt idx="247">
                  <c:v>31</c:v>
                </c:pt>
                <c:pt idx="248">
                  <c:v>54</c:v>
                </c:pt>
                <c:pt idx="249">
                  <c:v>69</c:v>
                </c:pt>
                <c:pt idx="250">
                  <c:v>48</c:v>
                </c:pt>
                <c:pt idx="251">
                  <c:v>45</c:v>
                </c:pt>
                <c:pt idx="252">
                  <c:v>70</c:v>
                </c:pt>
                <c:pt idx="253">
                  <c:v>25</c:v>
                </c:pt>
                <c:pt idx="254">
                  <c:v>48</c:v>
                </c:pt>
                <c:pt idx="255">
                  <c:v>64</c:v>
                </c:pt>
                <c:pt idx="256">
                  <c:v>40</c:v>
                </c:pt>
                <c:pt idx="257">
                  <c:v>66</c:v>
                </c:pt>
                <c:pt idx="258">
                  <c:v>27</c:v>
                </c:pt>
                <c:pt idx="259">
                  <c:v>19</c:v>
                </c:pt>
                <c:pt idx="260">
                  <c:v>37</c:v>
                </c:pt>
                <c:pt idx="261">
                  <c:v>34</c:v>
                </c:pt>
                <c:pt idx="262">
                  <c:v>57</c:v>
                </c:pt>
                <c:pt idx="263">
                  <c:v>67</c:v>
                </c:pt>
                <c:pt idx="264">
                  <c:v>30</c:v>
                </c:pt>
                <c:pt idx="265">
                  <c:v>70</c:v>
                </c:pt>
                <c:pt idx="266">
                  <c:v>22</c:v>
                </c:pt>
                <c:pt idx="267">
                  <c:v>53</c:v>
                </c:pt>
                <c:pt idx="268">
                  <c:v>54</c:v>
                </c:pt>
                <c:pt idx="269">
                  <c:v>31</c:v>
                </c:pt>
                <c:pt idx="270">
                  <c:v>73</c:v>
                </c:pt>
                <c:pt idx="271">
                  <c:v>24</c:v>
                </c:pt>
                <c:pt idx="272">
                  <c:v>72</c:v>
                </c:pt>
                <c:pt idx="273">
                  <c:v>17</c:v>
                </c:pt>
                <c:pt idx="274">
                  <c:v>73</c:v>
                </c:pt>
                <c:pt idx="275">
                  <c:v>54</c:v>
                </c:pt>
                <c:pt idx="276">
                  <c:v>22</c:v>
                </c:pt>
                <c:pt idx="277">
                  <c:v>61</c:v>
                </c:pt>
                <c:pt idx="278">
                  <c:v>14</c:v>
                </c:pt>
                <c:pt idx="279">
                  <c:v>40</c:v>
                </c:pt>
                <c:pt idx="280">
                  <c:v>54</c:v>
                </c:pt>
                <c:pt idx="281">
                  <c:v>23</c:v>
                </c:pt>
                <c:pt idx="282">
                  <c:v>73</c:v>
                </c:pt>
                <c:pt idx="283">
                  <c:v>69</c:v>
                </c:pt>
                <c:pt idx="284">
                  <c:v>53</c:v>
                </c:pt>
                <c:pt idx="285">
                  <c:v>34</c:v>
                </c:pt>
                <c:pt idx="286">
                  <c:v>37</c:v>
                </c:pt>
                <c:pt idx="287">
                  <c:v>67</c:v>
                </c:pt>
                <c:pt idx="288">
                  <c:v>43</c:v>
                </c:pt>
                <c:pt idx="289">
                  <c:v>46</c:v>
                </c:pt>
                <c:pt idx="290">
                  <c:v>34</c:v>
                </c:pt>
                <c:pt idx="291">
                  <c:v>54</c:v>
                </c:pt>
                <c:pt idx="292">
                  <c:v>63</c:v>
                </c:pt>
                <c:pt idx="293">
                  <c:v>54</c:v>
                </c:pt>
                <c:pt idx="294">
                  <c:v>47</c:v>
                </c:pt>
                <c:pt idx="295">
                  <c:v>19</c:v>
                </c:pt>
                <c:pt idx="296">
                  <c:v>32</c:v>
                </c:pt>
                <c:pt idx="297">
                  <c:v>72</c:v>
                </c:pt>
                <c:pt idx="298">
                  <c:v>71</c:v>
                </c:pt>
                <c:pt idx="299">
                  <c:v>31</c:v>
                </c:pt>
                <c:pt idx="300">
                  <c:v>70</c:v>
                </c:pt>
                <c:pt idx="301">
                  <c:v>71</c:v>
                </c:pt>
                <c:pt idx="302">
                  <c:v>73</c:v>
                </c:pt>
                <c:pt idx="303">
                  <c:v>63</c:v>
                </c:pt>
                <c:pt idx="304">
                  <c:v>64</c:v>
                </c:pt>
                <c:pt idx="305">
                  <c:v>55</c:v>
                </c:pt>
                <c:pt idx="306">
                  <c:v>64</c:v>
                </c:pt>
                <c:pt idx="307">
                  <c:v>53</c:v>
                </c:pt>
                <c:pt idx="308">
                  <c:v>24</c:v>
                </c:pt>
                <c:pt idx="309">
                  <c:v>44</c:v>
                </c:pt>
                <c:pt idx="310">
                  <c:v>21</c:v>
                </c:pt>
                <c:pt idx="311">
                  <c:v>24</c:v>
                </c:pt>
                <c:pt idx="312">
                  <c:v>47</c:v>
                </c:pt>
                <c:pt idx="313">
                  <c:v>42</c:v>
                </c:pt>
                <c:pt idx="314">
                  <c:v>20</c:v>
                </c:pt>
                <c:pt idx="315">
                  <c:v>29</c:v>
                </c:pt>
                <c:pt idx="316">
                  <c:v>30</c:v>
                </c:pt>
                <c:pt idx="317">
                  <c:v>24</c:v>
                </c:pt>
                <c:pt idx="318">
                  <c:v>26</c:v>
                </c:pt>
                <c:pt idx="319">
                  <c:v>73</c:v>
                </c:pt>
                <c:pt idx="320">
                  <c:v>18</c:v>
                </c:pt>
                <c:pt idx="321">
                  <c:v>46</c:v>
                </c:pt>
                <c:pt idx="322">
                  <c:v>18</c:v>
                </c:pt>
                <c:pt idx="323">
                  <c:v>22</c:v>
                </c:pt>
                <c:pt idx="324">
                  <c:v>31</c:v>
                </c:pt>
                <c:pt idx="325">
                  <c:v>66</c:v>
                </c:pt>
                <c:pt idx="326">
                  <c:v>56</c:v>
                </c:pt>
                <c:pt idx="327">
                  <c:v>57</c:v>
                </c:pt>
                <c:pt idx="328">
                  <c:v>68</c:v>
                </c:pt>
                <c:pt idx="329">
                  <c:v>66</c:v>
                </c:pt>
                <c:pt idx="330">
                  <c:v>19</c:v>
                </c:pt>
                <c:pt idx="331">
                  <c:v>20</c:v>
                </c:pt>
                <c:pt idx="332">
                  <c:v>66</c:v>
                </c:pt>
                <c:pt idx="333">
                  <c:v>74</c:v>
                </c:pt>
                <c:pt idx="334">
                  <c:v>21</c:v>
                </c:pt>
                <c:pt idx="335">
                  <c:v>33</c:v>
                </c:pt>
                <c:pt idx="336">
                  <c:v>62</c:v>
                </c:pt>
                <c:pt idx="337">
                  <c:v>59</c:v>
                </c:pt>
                <c:pt idx="338">
                  <c:v>18</c:v>
                </c:pt>
                <c:pt idx="339">
                  <c:v>26</c:v>
                </c:pt>
                <c:pt idx="340">
                  <c:v>73</c:v>
                </c:pt>
                <c:pt idx="341">
                  <c:v>72</c:v>
                </c:pt>
                <c:pt idx="342">
                  <c:v>63</c:v>
                </c:pt>
                <c:pt idx="343">
                  <c:v>30</c:v>
                </c:pt>
                <c:pt idx="344">
                  <c:v>35</c:v>
                </c:pt>
                <c:pt idx="345">
                  <c:v>56</c:v>
                </c:pt>
                <c:pt idx="346">
                  <c:v>52</c:v>
                </c:pt>
                <c:pt idx="347">
                  <c:v>19</c:v>
                </c:pt>
                <c:pt idx="348">
                  <c:v>73</c:v>
                </c:pt>
                <c:pt idx="349">
                  <c:v>66</c:v>
                </c:pt>
                <c:pt idx="350">
                  <c:v>54</c:v>
                </c:pt>
                <c:pt idx="351">
                  <c:v>64</c:v>
                </c:pt>
                <c:pt idx="352">
                  <c:v>61</c:v>
                </c:pt>
                <c:pt idx="353">
                  <c:v>26</c:v>
                </c:pt>
                <c:pt idx="354">
                  <c:v>57</c:v>
                </c:pt>
                <c:pt idx="355">
                  <c:v>75</c:v>
                </c:pt>
                <c:pt idx="356">
                  <c:v>60</c:v>
                </c:pt>
                <c:pt idx="357">
                  <c:v>75</c:v>
                </c:pt>
                <c:pt idx="358">
                  <c:v>57</c:v>
                </c:pt>
                <c:pt idx="359">
                  <c:v>53</c:v>
                </c:pt>
                <c:pt idx="360">
                  <c:v>55</c:v>
                </c:pt>
                <c:pt idx="361">
                  <c:v>23</c:v>
                </c:pt>
                <c:pt idx="362">
                  <c:v>71</c:v>
                </c:pt>
                <c:pt idx="363">
                  <c:v>42</c:v>
                </c:pt>
                <c:pt idx="364">
                  <c:v>56</c:v>
                </c:pt>
                <c:pt idx="365">
                  <c:v>60</c:v>
                </c:pt>
                <c:pt idx="366">
                  <c:v>75</c:v>
                </c:pt>
                <c:pt idx="367">
                  <c:v>68</c:v>
                </c:pt>
                <c:pt idx="368">
                  <c:v>23</c:v>
                </c:pt>
                <c:pt idx="369">
                  <c:v>23</c:v>
                </c:pt>
                <c:pt idx="370">
                  <c:v>45</c:v>
                </c:pt>
                <c:pt idx="371">
                  <c:v>42</c:v>
                </c:pt>
                <c:pt idx="372">
                  <c:v>31</c:v>
                </c:pt>
                <c:pt idx="373">
                  <c:v>64</c:v>
                </c:pt>
                <c:pt idx="374">
                  <c:v>15</c:v>
                </c:pt>
                <c:pt idx="375">
                  <c:v>70</c:v>
                </c:pt>
                <c:pt idx="376">
                  <c:v>20</c:v>
                </c:pt>
                <c:pt idx="377">
                  <c:v>62</c:v>
                </c:pt>
                <c:pt idx="378">
                  <c:v>73</c:v>
                </c:pt>
                <c:pt idx="379">
                  <c:v>57</c:v>
                </c:pt>
                <c:pt idx="380">
                  <c:v>52</c:v>
                </c:pt>
                <c:pt idx="381">
                  <c:v>28</c:v>
                </c:pt>
                <c:pt idx="382">
                  <c:v>60</c:v>
                </c:pt>
                <c:pt idx="383">
                  <c:v>36</c:v>
                </c:pt>
                <c:pt idx="384">
                  <c:v>54</c:v>
                </c:pt>
                <c:pt idx="385">
                  <c:v>29</c:v>
                </c:pt>
                <c:pt idx="386">
                  <c:v>58</c:v>
                </c:pt>
                <c:pt idx="387">
                  <c:v>73</c:v>
                </c:pt>
                <c:pt idx="388">
                  <c:v>61</c:v>
                </c:pt>
                <c:pt idx="389">
                  <c:v>69</c:v>
                </c:pt>
                <c:pt idx="390">
                  <c:v>63</c:v>
                </c:pt>
                <c:pt idx="391">
                  <c:v>52</c:v>
                </c:pt>
                <c:pt idx="392">
                  <c:v>47</c:v>
                </c:pt>
                <c:pt idx="393">
                  <c:v>19</c:v>
                </c:pt>
                <c:pt idx="394">
                  <c:v>32</c:v>
                </c:pt>
                <c:pt idx="395">
                  <c:v>47</c:v>
                </c:pt>
                <c:pt idx="396">
                  <c:v>29</c:v>
                </c:pt>
                <c:pt idx="397">
                  <c:v>33</c:v>
                </c:pt>
                <c:pt idx="398">
                  <c:v>43</c:v>
                </c:pt>
                <c:pt idx="399">
                  <c:v>46</c:v>
                </c:pt>
                <c:pt idx="400">
                  <c:v>22</c:v>
                </c:pt>
                <c:pt idx="401">
                  <c:v>19</c:v>
                </c:pt>
                <c:pt idx="402">
                  <c:v>41</c:v>
                </c:pt>
                <c:pt idx="403">
                  <c:v>75</c:v>
                </c:pt>
                <c:pt idx="404">
                  <c:v>72</c:v>
                </c:pt>
                <c:pt idx="405">
                  <c:v>66</c:v>
                </c:pt>
                <c:pt idx="406">
                  <c:v>55</c:v>
                </c:pt>
                <c:pt idx="407">
                  <c:v>25</c:v>
                </c:pt>
                <c:pt idx="408">
                  <c:v>27</c:v>
                </c:pt>
                <c:pt idx="409">
                  <c:v>56</c:v>
                </c:pt>
                <c:pt idx="410">
                  <c:v>69</c:v>
                </c:pt>
                <c:pt idx="411">
                  <c:v>44</c:v>
                </c:pt>
                <c:pt idx="412">
                  <c:v>53</c:v>
                </c:pt>
                <c:pt idx="413">
                  <c:v>31</c:v>
                </c:pt>
                <c:pt idx="414">
                  <c:v>28</c:v>
                </c:pt>
                <c:pt idx="415">
                  <c:v>55</c:v>
                </c:pt>
                <c:pt idx="416">
                  <c:v>64</c:v>
                </c:pt>
                <c:pt idx="417">
                  <c:v>21</c:v>
                </c:pt>
                <c:pt idx="418">
                  <c:v>60</c:v>
                </c:pt>
                <c:pt idx="419">
                  <c:v>27</c:v>
                </c:pt>
                <c:pt idx="420">
                  <c:v>57</c:v>
                </c:pt>
                <c:pt idx="421">
                  <c:v>56</c:v>
                </c:pt>
                <c:pt idx="422">
                  <c:v>77</c:v>
                </c:pt>
                <c:pt idx="423">
                  <c:v>18</c:v>
                </c:pt>
                <c:pt idx="424">
                  <c:v>0</c:v>
                </c:pt>
                <c:pt idx="425">
                  <c:v>56</c:v>
                </c:pt>
                <c:pt idx="426">
                  <c:v>0</c:v>
                </c:pt>
                <c:pt idx="427">
                  <c:v>48</c:v>
                </c:pt>
                <c:pt idx="428">
                  <c:v>36</c:v>
                </c:pt>
                <c:pt idx="429">
                  <c:v>0</c:v>
                </c:pt>
                <c:pt idx="430">
                  <c:v>17</c:v>
                </c:pt>
                <c:pt idx="431">
                  <c:v>64</c:v>
                </c:pt>
                <c:pt idx="432">
                  <c:v>55</c:v>
                </c:pt>
                <c:pt idx="433">
                  <c:v>0</c:v>
                </c:pt>
                <c:pt idx="434">
                  <c:v>35</c:v>
                </c:pt>
                <c:pt idx="435">
                  <c:v>17</c:v>
                </c:pt>
                <c:pt idx="436">
                  <c:v>16</c:v>
                </c:pt>
                <c:pt idx="437">
                  <c:v>55</c:v>
                </c:pt>
                <c:pt idx="438">
                  <c:v>17</c:v>
                </c:pt>
                <c:pt idx="439">
                  <c:v>12</c:v>
                </c:pt>
                <c:pt idx="440">
                  <c:v>77</c:v>
                </c:pt>
                <c:pt idx="441">
                  <c:v>56</c:v>
                </c:pt>
                <c:pt idx="442">
                  <c:v>66</c:v>
                </c:pt>
                <c:pt idx="443">
                  <c:v>24</c:v>
                </c:pt>
                <c:pt idx="444">
                  <c:v>0</c:v>
                </c:pt>
                <c:pt idx="445">
                  <c:v>75</c:v>
                </c:pt>
                <c:pt idx="446">
                  <c:v>57</c:v>
                </c:pt>
                <c:pt idx="447">
                  <c:v>38</c:v>
                </c:pt>
                <c:pt idx="448">
                  <c:v>76</c:v>
                </c:pt>
                <c:pt idx="449">
                  <c:v>2</c:v>
                </c:pt>
                <c:pt idx="450">
                  <c:v>77</c:v>
                </c:pt>
                <c:pt idx="451">
                  <c:v>57</c:v>
                </c:pt>
                <c:pt idx="452">
                  <c:v>77</c:v>
                </c:pt>
                <c:pt idx="453">
                  <c:v>19</c:v>
                </c:pt>
                <c:pt idx="454">
                  <c:v>38</c:v>
                </c:pt>
                <c:pt idx="455">
                  <c:v>16</c:v>
                </c:pt>
                <c:pt idx="456">
                  <c:v>0</c:v>
                </c:pt>
                <c:pt idx="457">
                  <c:v>2</c:v>
                </c:pt>
                <c:pt idx="458">
                  <c:v>33</c:v>
                </c:pt>
                <c:pt idx="459">
                  <c:v>76</c:v>
                </c:pt>
                <c:pt idx="460">
                  <c:v>36</c:v>
                </c:pt>
                <c:pt idx="461">
                  <c:v>77</c:v>
                </c:pt>
                <c:pt idx="462">
                  <c:v>45</c:v>
                </c:pt>
                <c:pt idx="463">
                  <c:v>0</c:v>
                </c:pt>
                <c:pt idx="464">
                  <c:v>16</c:v>
                </c:pt>
                <c:pt idx="465">
                  <c:v>74</c:v>
                </c:pt>
                <c:pt idx="466">
                  <c:v>61</c:v>
                </c:pt>
                <c:pt idx="467">
                  <c:v>53</c:v>
                </c:pt>
                <c:pt idx="468">
                  <c:v>61</c:v>
                </c:pt>
                <c:pt idx="469">
                  <c:v>15</c:v>
                </c:pt>
                <c:pt idx="470">
                  <c:v>1</c:v>
                </c:pt>
                <c:pt idx="471">
                  <c:v>0</c:v>
                </c:pt>
                <c:pt idx="472">
                  <c:v>49</c:v>
                </c:pt>
                <c:pt idx="473">
                  <c:v>71</c:v>
                </c:pt>
                <c:pt idx="474">
                  <c:v>19</c:v>
                </c:pt>
                <c:pt idx="475">
                  <c:v>60</c:v>
                </c:pt>
                <c:pt idx="476">
                  <c:v>70</c:v>
                </c:pt>
                <c:pt idx="477">
                  <c:v>0</c:v>
                </c:pt>
                <c:pt idx="478">
                  <c:v>72</c:v>
                </c:pt>
                <c:pt idx="479">
                  <c:v>56</c:v>
                </c:pt>
                <c:pt idx="480">
                  <c:v>4</c:v>
                </c:pt>
                <c:pt idx="481">
                  <c:v>40</c:v>
                </c:pt>
                <c:pt idx="482">
                  <c:v>0</c:v>
                </c:pt>
                <c:pt idx="483">
                  <c:v>16</c:v>
                </c:pt>
                <c:pt idx="484">
                  <c:v>5</c:v>
                </c:pt>
                <c:pt idx="485">
                  <c:v>77</c:v>
                </c:pt>
                <c:pt idx="486">
                  <c:v>49</c:v>
                </c:pt>
                <c:pt idx="487">
                  <c:v>0</c:v>
                </c:pt>
                <c:pt idx="488">
                  <c:v>11</c:v>
                </c:pt>
                <c:pt idx="489">
                  <c:v>37</c:v>
                </c:pt>
                <c:pt idx="490">
                  <c:v>64</c:v>
                </c:pt>
                <c:pt idx="491">
                  <c:v>15</c:v>
                </c:pt>
                <c:pt idx="492">
                  <c:v>3</c:v>
                </c:pt>
                <c:pt idx="493">
                  <c:v>0</c:v>
                </c:pt>
                <c:pt idx="494">
                  <c:v>55</c:v>
                </c:pt>
                <c:pt idx="495">
                  <c:v>57</c:v>
                </c:pt>
                <c:pt idx="496">
                  <c:v>16</c:v>
                </c:pt>
                <c:pt idx="497">
                  <c:v>27</c:v>
                </c:pt>
                <c:pt idx="498">
                  <c:v>0</c:v>
                </c:pt>
                <c:pt idx="499">
                  <c:v>17</c:v>
                </c:pt>
                <c:pt idx="500">
                  <c:v>57</c:v>
                </c:pt>
                <c:pt idx="501">
                  <c:v>0</c:v>
                </c:pt>
                <c:pt idx="502">
                  <c:v>56</c:v>
                </c:pt>
                <c:pt idx="503">
                  <c:v>18</c:v>
                </c:pt>
                <c:pt idx="504">
                  <c:v>35</c:v>
                </c:pt>
                <c:pt idx="505">
                  <c:v>61</c:v>
                </c:pt>
                <c:pt idx="506">
                  <c:v>17</c:v>
                </c:pt>
                <c:pt idx="507">
                  <c:v>11</c:v>
                </c:pt>
                <c:pt idx="508">
                  <c:v>77</c:v>
                </c:pt>
                <c:pt idx="509">
                  <c:v>56</c:v>
                </c:pt>
                <c:pt idx="510">
                  <c:v>55</c:v>
                </c:pt>
                <c:pt idx="511">
                  <c:v>70</c:v>
                </c:pt>
                <c:pt idx="512">
                  <c:v>45</c:v>
                </c:pt>
                <c:pt idx="513">
                  <c:v>57</c:v>
                </c:pt>
                <c:pt idx="514">
                  <c:v>18</c:v>
                </c:pt>
                <c:pt idx="515">
                  <c:v>38</c:v>
                </c:pt>
                <c:pt idx="516">
                  <c:v>62</c:v>
                </c:pt>
                <c:pt idx="517">
                  <c:v>72</c:v>
                </c:pt>
                <c:pt idx="518">
                  <c:v>56</c:v>
                </c:pt>
                <c:pt idx="519">
                  <c:v>0</c:v>
                </c:pt>
                <c:pt idx="520">
                  <c:v>56</c:v>
                </c:pt>
                <c:pt idx="521">
                  <c:v>24</c:v>
                </c:pt>
                <c:pt idx="522">
                  <c:v>0</c:v>
                </c:pt>
                <c:pt idx="523">
                  <c:v>56</c:v>
                </c:pt>
                <c:pt idx="524">
                  <c:v>53</c:v>
                </c:pt>
                <c:pt idx="525">
                  <c:v>0</c:v>
                </c:pt>
                <c:pt idx="526">
                  <c:v>3</c:v>
                </c:pt>
                <c:pt idx="527">
                  <c:v>32</c:v>
                </c:pt>
                <c:pt idx="528">
                  <c:v>55</c:v>
                </c:pt>
                <c:pt idx="529">
                  <c:v>16</c:v>
                </c:pt>
                <c:pt idx="530">
                  <c:v>59</c:v>
                </c:pt>
                <c:pt idx="531">
                  <c:v>16</c:v>
                </c:pt>
                <c:pt idx="532">
                  <c:v>32</c:v>
                </c:pt>
                <c:pt idx="533">
                  <c:v>0</c:v>
                </c:pt>
                <c:pt idx="534">
                  <c:v>76</c:v>
                </c:pt>
                <c:pt idx="535">
                  <c:v>20</c:v>
                </c:pt>
                <c:pt idx="536">
                  <c:v>55</c:v>
                </c:pt>
                <c:pt idx="537">
                  <c:v>66</c:v>
                </c:pt>
                <c:pt idx="538">
                  <c:v>56</c:v>
                </c:pt>
                <c:pt idx="539">
                  <c:v>0</c:v>
                </c:pt>
                <c:pt idx="540">
                  <c:v>75</c:v>
                </c:pt>
                <c:pt idx="541">
                  <c:v>57</c:v>
                </c:pt>
                <c:pt idx="542">
                  <c:v>0</c:v>
                </c:pt>
                <c:pt idx="543">
                  <c:v>60</c:v>
                </c:pt>
                <c:pt idx="544">
                  <c:v>57</c:v>
                </c:pt>
                <c:pt idx="545">
                  <c:v>63</c:v>
                </c:pt>
                <c:pt idx="546">
                  <c:v>16</c:v>
                </c:pt>
                <c:pt idx="547">
                  <c:v>21</c:v>
                </c:pt>
                <c:pt idx="548">
                  <c:v>0</c:v>
                </c:pt>
                <c:pt idx="549">
                  <c:v>77</c:v>
                </c:pt>
                <c:pt idx="550">
                  <c:v>5</c:v>
                </c:pt>
                <c:pt idx="551">
                  <c:v>26</c:v>
                </c:pt>
                <c:pt idx="552">
                  <c:v>20</c:v>
                </c:pt>
                <c:pt idx="553">
                  <c:v>70</c:v>
                </c:pt>
                <c:pt idx="554">
                  <c:v>56</c:v>
                </c:pt>
                <c:pt idx="555">
                  <c:v>57</c:v>
                </c:pt>
                <c:pt idx="556">
                  <c:v>0</c:v>
                </c:pt>
                <c:pt idx="557">
                  <c:v>68</c:v>
                </c:pt>
                <c:pt idx="558">
                  <c:v>56</c:v>
                </c:pt>
                <c:pt idx="559">
                  <c:v>55</c:v>
                </c:pt>
                <c:pt idx="560">
                  <c:v>61</c:v>
                </c:pt>
                <c:pt idx="561">
                  <c:v>18</c:v>
                </c:pt>
                <c:pt idx="562">
                  <c:v>54</c:v>
                </c:pt>
                <c:pt idx="563">
                  <c:v>54</c:v>
                </c:pt>
                <c:pt idx="564">
                  <c:v>17</c:v>
                </c:pt>
                <c:pt idx="565">
                  <c:v>33</c:v>
                </c:pt>
                <c:pt idx="566">
                  <c:v>7</c:v>
                </c:pt>
                <c:pt idx="567">
                  <c:v>0</c:v>
                </c:pt>
                <c:pt idx="568">
                  <c:v>63</c:v>
                </c:pt>
                <c:pt idx="569">
                  <c:v>0</c:v>
                </c:pt>
                <c:pt idx="570">
                  <c:v>57</c:v>
                </c:pt>
                <c:pt idx="571">
                  <c:v>56</c:v>
                </c:pt>
                <c:pt idx="572">
                  <c:v>4</c:v>
                </c:pt>
                <c:pt idx="573">
                  <c:v>61</c:v>
                </c:pt>
                <c:pt idx="574">
                  <c:v>0</c:v>
                </c:pt>
                <c:pt idx="575">
                  <c:v>61</c:v>
                </c:pt>
                <c:pt idx="576">
                  <c:v>56</c:v>
                </c:pt>
                <c:pt idx="577">
                  <c:v>36</c:v>
                </c:pt>
                <c:pt idx="578">
                  <c:v>40</c:v>
                </c:pt>
                <c:pt idx="579">
                  <c:v>25</c:v>
                </c:pt>
                <c:pt idx="580">
                  <c:v>55</c:v>
                </c:pt>
                <c:pt idx="581">
                  <c:v>0</c:v>
                </c:pt>
                <c:pt idx="582">
                  <c:v>77</c:v>
                </c:pt>
                <c:pt idx="583">
                  <c:v>17</c:v>
                </c:pt>
                <c:pt idx="584">
                  <c:v>25</c:v>
                </c:pt>
                <c:pt idx="585">
                  <c:v>55</c:v>
                </c:pt>
                <c:pt idx="586">
                  <c:v>0</c:v>
                </c:pt>
                <c:pt idx="587">
                  <c:v>67</c:v>
                </c:pt>
                <c:pt idx="588">
                  <c:v>56</c:v>
                </c:pt>
                <c:pt idx="589">
                  <c:v>0</c:v>
                </c:pt>
                <c:pt idx="590">
                  <c:v>73</c:v>
                </c:pt>
                <c:pt idx="591">
                  <c:v>15</c:v>
                </c:pt>
                <c:pt idx="592">
                  <c:v>49</c:v>
                </c:pt>
                <c:pt idx="593">
                  <c:v>30</c:v>
                </c:pt>
                <c:pt idx="594">
                  <c:v>5</c:v>
                </c:pt>
                <c:pt idx="595">
                  <c:v>63</c:v>
                </c:pt>
                <c:pt idx="596">
                  <c:v>59</c:v>
                </c:pt>
                <c:pt idx="597">
                  <c:v>20</c:v>
                </c:pt>
                <c:pt idx="598">
                  <c:v>29</c:v>
                </c:pt>
                <c:pt idx="599">
                  <c:v>55</c:v>
                </c:pt>
                <c:pt idx="600">
                  <c:v>0</c:v>
                </c:pt>
                <c:pt idx="601">
                  <c:v>78</c:v>
                </c:pt>
                <c:pt idx="602">
                  <c:v>17</c:v>
                </c:pt>
                <c:pt idx="603">
                  <c:v>61</c:v>
                </c:pt>
                <c:pt idx="604">
                  <c:v>20</c:v>
                </c:pt>
                <c:pt idx="605">
                  <c:v>37</c:v>
                </c:pt>
                <c:pt idx="606">
                  <c:v>3</c:v>
                </c:pt>
                <c:pt idx="607">
                  <c:v>60</c:v>
                </c:pt>
                <c:pt idx="608">
                  <c:v>0</c:v>
                </c:pt>
                <c:pt idx="609">
                  <c:v>76</c:v>
                </c:pt>
                <c:pt idx="610">
                  <c:v>12</c:v>
                </c:pt>
                <c:pt idx="611">
                  <c:v>60</c:v>
                </c:pt>
                <c:pt idx="612">
                  <c:v>17</c:v>
                </c:pt>
                <c:pt idx="613">
                  <c:v>51</c:v>
                </c:pt>
                <c:pt idx="614">
                  <c:v>55</c:v>
                </c:pt>
                <c:pt idx="615">
                  <c:v>0</c:v>
                </c:pt>
                <c:pt idx="616">
                  <c:v>74</c:v>
                </c:pt>
                <c:pt idx="617">
                  <c:v>75</c:v>
                </c:pt>
                <c:pt idx="618">
                  <c:v>15</c:v>
                </c:pt>
                <c:pt idx="619">
                  <c:v>55</c:v>
                </c:pt>
                <c:pt idx="620">
                  <c:v>56</c:v>
                </c:pt>
                <c:pt idx="621">
                  <c:v>3</c:v>
                </c:pt>
                <c:pt idx="622">
                  <c:v>57</c:v>
                </c:pt>
                <c:pt idx="623">
                  <c:v>0</c:v>
                </c:pt>
                <c:pt idx="624">
                  <c:v>71</c:v>
                </c:pt>
                <c:pt idx="625">
                  <c:v>17</c:v>
                </c:pt>
                <c:pt idx="626">
                  <c:v>57</c:v>
                </c:pt>
                <c:pt idx="627">
                  <c:v>38</c:v>
                </c:pt>
                <c:pt idx="628">
                  <c:v>21</c:v>
                </c:pt>
                <c:pt idx="629">
                  <c:v>0</c:v>
                </c:pt>
                <c:pt idx="630">
                  <c:v>55</c:v>
                </c:pt>
                <c:pt idx="631">
                  <c:v>0</c:v>
                </c:pt>
                <c:pt idx="632">
                  <c:v>62</c:v>
                </c:pt>
                <c:pt idx="633">
                  <c:v>14</c:v>
                </c:pt>
                <c:pt idx="634">
                  <c:v>17</c:v>
                </c:pt>
                <c:pt idx="635">
                  <c:v>56</c:v>
                </c:pt>
                <c:pt idx="636">
                  <c:v>52</c:v>
                </c:pt>
                <c:pt idx="637">
                  <c:v>21</c:v>
                </c:pt>
                <c:pt idx="638">
                  <c:v>55</c:v>
                </c:pt>
                <c:pt idx="639">
                  <c:v>0</c:v>
                </c:pt>
                <c:pt idx="640">
                  <c:v>61</c:v>
                </c:pt>
                <c:pt idx="641">
                  <c:v>0</c:v>
                </c:pt>
                <c:pt idx="642">
                  <c:v>61</c:v>
                </c:pt>
                <c:pt idx="643">
                  <c:v>0</c:v>
                </c:pt>
                <c:pt idx="644">
                  <c:v>66</c:v>
                </c:pt>
                <c:pt idx="645">
                  <c:v>72</c:v>
                </c:pt>
                <c:pt idx="646">
                  <c:v>0</c:v>
                </c:pt>
                <c:pt idx="647">
                  <c:v>78</c:v>
                </c:pt>
                <c:pt idx="648">
                  <c:v>76</c:v>
                </c:pt>
                <c:pt idx="649">
                  <c:v>17</c:v>
                </c:pt>
                <c:pt idx="650">
                  <c:v>62</c:v>
                </c:pt>
                <c:pt idx="651">
                  <c:v>57</c:v>
                </c:pt>
                <c:pt idx="652">
                  <c:v>18</c:v>
                </c:pt>
              </c:numCache>
            </c:numRef>
          </c:val>
        </c:ser>
        <c:marker val="1"/>
        <c:axId val="167338752"/>
        <c:axId val="167340288"/>
      </c:lineChart>
      <c:catAx>
        <c:axId val="167338752"/>
        <c:scaling>
          <c:orientation val="minMax"/>
        </c:scaling>
        <c:axPos val="b"/>
        <c:tickLblPos val="nextTo"/>
        <c:crossAx val="167340288"/>
        <c:crosses val="autoZero"/>
        <c:auto val="1"/>
        <c:lblAlgn val="ctr"/>
        <c:lblOffset val="100"/>
      </c:catAx>
      <c:valAx>
        <c:axId val="167340288"/>
        <c:scaling>
          <c:orientation val="minMax"/>
        </c:scaling>
        <c:axPos val="l"/>
        <c:majorGridlines/>
        <c:numFmt formatCode="General" sourceLinked="1"/>
        <c:tickLblPos val="nextTo"/>
        <c:crossAx val="1673387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defRPr>
            </a:pPr>
            <a:r>
              <a:rPr lang="en-US">
                <a:solidFill>
                  <a:schemeClr val="accent4">
                    <a:lumMod val="75000"/>
                  </a:schemeClr>
                </a:solidFill>
                <a:latin typeface="Baskerville Old Face" pitchFamily="18" charset="0"/>
              </a:rPr>
              <a:t>Outlet Analysis</a:t>
            </a:r>
          </a:p>
        </c:rich>
      </c:tx>
      <c:spPr>
        <a:solidFill>
          <a:schemeClr val="bg1">
            <a:lumMod val="85000"/>
          </a:schemeClr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'Granulation Dynamics-1'!$J$4</c:f>
              <c:strCache>
                <c:ptCount val="1"/>
                <c:pt idx="0">
                  <c:v>Outlet</c:v>
                </c:pt>
              </c:strCache>
            </c:strRef>
          </c:tx>
          <c:marker>
            <c:symbol val="none"/>
          </c:marker>
          <c:trendline>
            <c:trendlineType val="log"/>
            <c:dispRSqr val="1"/>
            <c:dispEq val="1"/>
            <c:trendlineLbl>
              <c:numFmt formatCode="General" sourceLinked="0"/>
            </c:trendlineLbl>
          </c:trendline>
          <c:val>
            <c:numRef>
              <c:f>'Granulation Dynamics-1'!$J$5:$J$657</c:f>
              <c:numCache>
                <c:formatCode>General</c:formatCode>
                <c:ptCount val="653"/>
                <c:pt idx="0">
                  <c:v>13</c:v>
                </c:pt>
                <c:pt idx="1">
                  <c:v>12</c:v>
                </c:pt>
                <c:pt idx="2">
                  <c:v>56</c:v>
                </c:pt>
                <c:pt idx="3">
                  <c:v>72</c:v>
                </c:pt>
                <c:pt idx="4">
                  <c:v>56</c:v>
                </c:pt>
                <c:pt idx="5">
                  <c:v>11</c:v>
                </c:pt>
                <c:pt idx="6">
                  <c:v>55</c:v>
                </c:pt>
                <c:pt idx="7">
                  <c:v>54</c:v>
                </c:pt>
                <c:pt idx="8">
                  <c:v>11</c:v>
                </c:pt>
                <c:pt idx="9">
                  <c:v>54</c:v>
                </c:pt>
                <c:pt idx="10">
                  <c:v>12</c:v>
                </c:pt>
                <c:pt idx="11">
                  <c:v>54</c:v>
                </c:pt>
                <c:pt idx="12">
                  <c:v>11</c:v>
                </c:pt>
                <c:pt idx="13">
                  <c:v>55</c:v>
                </c:pt>
                <c:pt idx="14">
                  <c:v>56</c:v>
                </c:pt>
                <c:pt idx="15">
                  <c:v>57</c:v>
                </c:pt>
                <c:pt idx="16">
                  <c:v>13</c:v>
                </c:pt>
                <c:pt idx="17">
                  <c:v>59</c:v>
                </c:pt>
                <c:pt idx="18">
                  <c:v>13</c:v>
                </c:pt>
                <c:pt idx="19">
                  <c:v>62</c:v>
                </c:pt>
                <c:pt idx="20">
                  <c:v>64</c:v>
                </c:pt>
                <c:pt idx="21">
                  <c:v>8</c:v>
                </c:pt>
                <c:pt idx="22">
                  <c:v>68</c:v>
                </c:pt>
                <c:pt idx="23">
                  <c:v>0</c:v>
                </c:pt>
                <c:pt idx="24">
                  <c:v>72</c:v>
                </c:pt>
                <c:pt idx="25">
                  <c:v>0</c:v>
                </c:pt>
                <c:pt idx="26">
                  <c:v>68</c:v>
                </c:pt>
                <c:pt idx="27">
                  <c:v>0</c:v>
                </c:pt>
                <c:pt idx="28">
                  <c:v>58</c:v>
                </c:pt>
                <c:pt idx="29">
                  <c:v>0</c:v>
                </c:pt>
                <c:pt idx="30">
                  <c:v>53</c:v>
                </c:pt>
                <c:pt idx="31">
                  <c:v>0</c:v>
                </c:pt>
                <c:pt idx="32">
                  <c:v>49</c:v>
                </c:pt>
                <c:pt idx="33">
                  <c:v>48</c:v>
                </c:pt>
                <c:pt idx="34">
                  <c:v>1</c:v>
                </c:pt>
                <c:pt idx="35">
                  <c:v>48</c:v>
                </c:pt>
                <c:pt idx="36">
                  <c:v>38</c:v>
                </c:pt>
                <c:pt idx="37">
                  <c:v>21</c:v>
                </c:pt>
                <c:pt idx="38">
                  <c:v>11</c:v>
                </c:pt>
                <c:pt idx="39">
                  <c:v>59</c:v>
                </c:pt>
                <c:pt idx="40">
                  <c:v>7</c:v>
                </c:pt>
                <c:pt idx="41">
                  <c:v>0</c:v>
                </c:pt>
                <c:pt idx="42">
                  <c:v>72</c:v>
                </c:pt>
                <c:pt idx="43">
                  <c:v>0</c:v>
                </c:pt>
                <c:pt idx="44">
                  <c:v>59</c:v>
                </c:pt>
                <c:pt idx="45">
                  <c:v>55</c:v>
                </c:pt>
                <c:pt idx="46">
                  <c:v>51</c:v>
                </c:pt>
                <c:pt idx="47">
                  <c:v>0</c:v>
                </c:pt>
                <c:pt idx="48">
                  <c:v>47</c:v>
                </c:pt>
                <c:pt idx="49">
                  <c:v>12</c:v>
                </c:pt>
                <c:pt idx="50">
                  <c:v>21</c:v>
                </c:pt>
                <c:pt idx="51">
                  <c:v>39</c:v>
                </c:pt>
                <c:pt idx="52">
                  <c:v>24</c:v>
                </c:pt>
                <c:pt idx="53">
                  <c:v>54</c:v>
                </c:pt>
                <c:pt idx="54">
                  <c:v>11</c:v>
                </c:pt>
                <c:pt idx="55">
                  <c:v>59</c:v>
                </c:pt>
                <c:pt idx="56">
                  <c:v>69</c:v>
                </c:pt>
                <c:pt idx="57">
                  <c:v>71</c:v>
                </c:pt>
                <c:pt idx="58">
                  <c:v>55</c:v>
                </c:pt>
                <c:pt idx="59">
                  <c:v>61</c:v>
                </c:pt>
                <c:pt idx="60">
                  <c:v>0</c:v>
                </c:pt>
                <c:pt idx="61">
                  <c:v>7</c:v>
                </c:pt>
                <c:pt idx="62">
                  <c:v>16</c:v>
                </c:pt>
                <c:pt idx="63">
                  <c:v>39</c:v>
                </c:pt>
                <c:pt idx="64">
                  <c:v>50</c:v>
                </c:pt>
                <c:pt idx="65">
                  <c:v>11</c:v>
                </c:pt>
                <c:pt idx="66">
                  <c:v>57</c:v>
                </c:pt>
                <c:pt idx="67">
                  <c:v>12</c:v>
                </c:pt>
                <c:pt idx="68">
                  <c:v>71</c:v>
                </c:pt>
                <c:pt idx="69">
                  <c:v>72</c:v>
                </c:pt>
                <c:pt idx="70">
                  <c:v>0</c:v>
                </c:pt>
                <c:pt idx="71">
                  <c:v>57</c:v>
                </c:pt>
                <c:pt idx="72">
                  <c:v>52</c:v>
                </c:pt>
                <c:pt idx="73">
                  <c:v>49</c:v>
                </c:pt>
                <c:pt idx="74">
                  <c:v>43</c:v>
                </c:pt>
                <c:pt idx="75">
                  <c:v>53</c:v>
                </c:pt>
                <c:pt idx="76">
                  <c:v>13</c:v>
                </c:pt>
                <c:pt idx="77">
                  <c:v>68</c:v>
                </c:pt>
                <c:pt idx="78">
                  <c:v>0</c:v>
                </c:pt>
                <c:pt idx="79">
                  <c:v>55</c:v>
                </c:pt>
                <c:pt idx="80">
                  <c:v>0</c:v>
                </c:pt>
                <c:pt idx="81">
                  <c:v>14</c:v>
                </c:pt>
                <c:pt idx="82">
                  <c:v>12</c:v>
                </c:pt>
                <c:pt idx="83">
                  <c:v>59</c:v>
                </c:pt>
                <c:pt idx="84">
                  <c:v>52</c:v>
                </c:pt>
                <c:pt idx="85">
                  <c:v>20</c:v>
                </c:pt>
                <c:pt idx="86">
                  <c:v>56</c:v>
                </c:pt>
                <c:pt idx="87">
                  <c:v>67</c:v>
                </c:pt>
                <c:pt idx="88">
                  <c:v>0</c:v>
                </c:pt>
                <c:pt idx="89">
                  <c:v>48</c:v>
                </c:pt>
                <c:pt idx="90">
                  <c:v>51</c:v>
                </c:pt>
                <c:pt idx="91">
                  <c:v>7</c:v>
                </c:pt>
                <c:pt idx="92">
                  <c:v>0</c:v>
                </c:pt>
                <c:pt idx="93">
                  <c:v>51</c:v>
                </c:pt>
                <c:pt idx="94">
                  <c:v>13</c:v>
                </c:pt>
                <c:pt idx="95">
                  <c:v>46</c:v>
                </c:pt>
                <c:pt idx="96">
                  <c:v>13</c:v>
                </c:pt>
                <c:pt idx="97">
                  <c:v>68</c:v>
                </c:pt>
                <c:pt idx="98">
                  <c:v>9</c:v>
                </c:pt>
                <c:pt idx="99">
                  <c:v>15</c:v>
                </c:pt>
                <c:pt idx="100">
                  <c:v>70</c:v>
                </c:pt>
                <c:pt idx="101">
                  <c:v>6</c:v>
                </c:pt>
                <c:pt idx="102">
                  <c:v>7</c:v>
                </c:pt>
                <c:pt idx="103">
                  <c:v>55</c:v>
                </c:pt>
                <c:pt idx="104">
                  <c:v>65</c:v>
                </c:pt>
                <c:pt idx="105">
                  <c:v>54</c:v>
                </c:pt>
                <c:pt idx="106">
                  <c:v>47</c:v>
                </c:pt>
                <c:pt idx="107">
                  <c:v>40</c:v>
                </c:pt>
                <c:pt idx="108">
                  <c:v>55</c:v>
                </c:pt>
                <c:pt idx="109">
                  <c:v>0</c:v>
                </c:pt>
                <c:pt idx="110">
                  <c:v>8</c:v>
                </c:pt>
                <c:pt idx="111">
                  <c:v>15</c:v>
                </c:pt>
                <c:pt idx="112">
                  <c:v>13</c:v>
                </c:pt>
                <c:pt idx="113">
                  <c:v>69</c:v>
                </c:pt>
                <c:pt idx="114">
                  <c:v>0</c:v>
                </c:pt>
                <c:pt idx="115">
                  <c:v>49</c:v>
                </c:pt>
                <c:pt idx="116">
                  <c:v>17</c:v>
                </c:pt>
                <c:pt idx="117">
                  <c:v>64</c:v>
                </c:pt>
                <c:pt idx="118">
                  <c:v>0</c:v>
                </c:pt>
                <c:pt idx="119">
                  <c:v>49</c:v>
                </c:pt>
                <c:pt idx="120">
                  <c:v>17</c:v>
                </c:pt>
                <c:pt idx="121">
                  <c:v>64</c:v>
                </c:pt>
                <c:pt idx="122">
                  <c:v>0</c:v>
                </c:pt>
                <c:pt idx="123">
                  <c:v>49</c:v>
                </c:pt>
                <c:pt idx="124">
                  <c:v>20</c:v>
                </c:pt>
                <c:pt idx="125">
                  <c:v>0</c:v>
                </c:pt>
                <c:pt idx="126">
                  <c:v>27</c:v>
                </c:pt>
                <c:pt idx="127">
                  <c:v>12</c:v>
                </c:pt>
                <c:pt idx="128">
                  <c:v>72</c:v>
                </c:pt>
                <c:pt idx="129">
                  <c:v>0</c:v>
                </c:pt>
                <c:pt idx="130">
                  <c:v>23</c:v>
                </c:pt>
                <c:pt idx="131">
                  <c:v>11</c:v>
                </c:pt>
                <c:pt idx="132">
                  <c:v>71</c:v>
                </c:pt>
                <c:pt idx="133">
                  <c:v>63</c:v>
                </c:pt>
                <c:pt idx="134">
                  <c:v>0</c:v>
                </c:pt>
                <c:pt idx="135">
                  <c:v>17</c:v>
                </c:pt>
                <c:pt idx="136">
                  <c:v>12</c:v>
                </c:pt>
                <c:pt idx="137">
                  <c:v>13</c:v>
                </c:pt>
                <c:pt idx="138">
                  <c:v>66</c:v>
                </c:pt>
                <c:pt idx="139">
                  <c:v>0</c:v>
                </c:pt>
                <c:pt idx="140">
                  <c:v>10</c:v>
                </c:pt>
                <c:pt idx="141">
                  <c:v>14</c:v>
                </c:pt>
                <c:pt idx="142">
                  <c:v>66</c:v>
                </c:pt>
                <c:pt idx="143">
                  <c:v>69</c:v>
                </c:pt>
                <c:pt idx="144">
                  <c:v>0</c:v>
                </c:pt>
                <c:pt idx="145">
                  <c:v>48</c:v>
                </c:pt>
                <c:pt idx="146">
                  <c:v>17</c:v>
                </c:pt>
                <c:pt idx="147">
                  <c:v>64</c:v>
                </c:pt>
                <c:pt idx="148">
                  <c:v>70</c:v>
                </c:pt>
                <c:pt idx="149">
                  <c:v>0</c:v>
                </c:pt>
                <c:pt idx="150">
                  <c:v>4</c:v>
                </c:pt>
                <c:pt idx="151">
                  <c:v>19</c:v>
                </c:pt>
                <c:pt idx="152">
                  <c:v>63</c:v>
                </c:pt>
                <c:pt idx="153">
                  <c:v>70</c:v>
                </c:pt>
                <c:pt idx="154">
                  <c:v>54</c:v>
                </c:pt>
                <c:pt idx="155">
                  <c:v>3</c:v>
                </c:pt>
                <c:pt idx="156">
                  <c:v>21</c:v>
                </c:pt>
                <c:pt idx="157">
                  <c:v>61</c:v>
                </c:pt>
                <c:pt idx="158">
                  <c:v>0</c:v>
                </c:pt>
                <c:pt idx="159">
                  <c:v>46</c:v>
                </c:pt>
                <c:pt idx="160">
                  <c:v>28</c:v>
                </c:pt>
                <c:pt idx="161">
                  <c:v>10</c:v>
                </c:pt>
                <c:pt idx="162">
                  <c:v>71</c:v>
                </c:pt>
                <c:pt idx="163">
                  <c:v>0</c:v>
                </c:pt>
                <c:pt idx="164">
                  <c:v>46</c:v>
                </c:pt>
                <c:pt idx="165">
                  <c:v>39</c:v>
                </c:pt>
                <c:pt idx="166">
                  <c:v>56</c:v>
                </c:pt>
                <c:pt idx="167">
                  <c:v>0</c:v>
                </c:pt>
                <c:pt idx="168">
                  <c:v>53</c:v>
                </c:pt>
                <c:pt idx="169">
                  <c:v>46</c:v>
                </c:pt>
                <c:pt idx="170">
                  <c:v>30</c:v>
                </c:pt>
                <c:pt idx="171">
                  <c:v>10</c:v>
                </c:pt>
                <c:pt idx="172">
                  <c:v>70</c:v>
                </c:pt>
                <c:pt idx="173">
                  <c:v>64</c:v>
                </c:pt>
                <c:pt idx="174">
                  <c:v>0</c:v>
                </c:pt>
                <c:pt idx="175">
                  <c:v>48</c:v>
                </c:pt>
                <c:pt idx="176">
                  <c:v>18</c:v>
                </c:pt>
                <c:pt idx="177">
                  <c:v>12</c:v>
                </c:pt>
                <c:pt idx="178">
                  <c:v>59</c:v>
                </c:pt>
                <c:pt idx="179">
                  <c:v>48</c:v>
                </c:pt>
                <c:pt idx="180">
                  <c:v>47</c:v>
                </c:pt>
                <c:pt idx="181">
                  <c:v>13</c:v>
                </c:pt>
                <c:pt idx="182">
                  <c:v>0</c:v>
                </c:pt>
                <c:pt idx="183">
                  <c:v>2</c:v>
                </c:pt>
                <c:pt idx="184">
                  <c:v>27</c:v>
                </c:pt>
                <c:pt idx="185">
                  <c:v>58</c:v>
                </c:pt>
                <c:pt idx="186">
                  <c:v>71</c:v>
                </c:pt>
                <c:pt idx="187">
                  <c:v>0</c:v>
                </c:pt>
                <c:pt idx="188">
                  <c:v>45</c:v>
                </c:pt>
                <c:pt idx="189">
                  <c:v>55</c:v>
                </c:pt>
                <c:pt idx="190">
                  <c:v>0</c:v>
                </c:pt>
                <c:pt idx="191">
                  <c:v>48</c:v>
                </c:pt>
                <c:pt idx="192">
                  <c:v>61</c:v>
                </c:pt>
                <c:pt idx="193">
                  <c:v>0</c:v>
                </c:pt>
                <c:pt idx="194">
                  <c:v>40</c:v>
                </c:pt>
                <c:pt idx="195">
                  <c:v>11</c:v>
                </c:pt>
                <c:pt idx="196">
                  <c:v>13</c:v>
                </c:pt>
                <c:pt idx="197">
                  <c:v>66</c:v>
                </c:pt>
                <c:pt idx="198">
                  <c:v>52</c:v>
                </c:pt>
                <c:pt idx="199">
                  <c:v>15</c:v>
                </c:pt>
                <c:pt idx="200">
                  <c:v>70</c:v>
                </c:pt>
                <c:pt idx="201">
                  <c:v>55</c:v>
                </c:pt>
                <c:pt idx="202">
                  <c:v>49</c:v>
                </c:pt>
                <c:pt idx="203">
                  <c:v>54</c:v>
                </c:pt>
                <c:pt idx="204">
                  <c:v>3</c:v>
                </c:pt>
                <c:pt idx="205">
                  <c:v>60</c:v>
                </c:pt>
                <c:pt idx="206">
                  <c:v>9</c:v>
                </c:pt>
                <c:pt idx="207">
                  <c:v>0</c:v>
                </c:pt>
                <c:pt idx="208">
                  <c:v>47</c:v>
                </c:pt>
                <c:pt idx="209">
                  <c:v>35</c:v>
                </c:pt>
                <c:pt idx="210">
                  <c:v>12</c:v>
                </c:pt>
                <c:pt idx="211">
                  <c:v>70</c:v>
                </c:pt>
                <c:pt idx="212">
                  <c:v>31</c:v>
                </c:pt>
                <c:pt idx="213">
                  <c:v>60</c:v>
                </c:pt>
                <c:pt idx="214">
                  <c:v>70</c:v>
                </c:pt>
                <c:pt idx="215">
                  <c:v>53</c:v>
                </c:pt>
                <c:pt idx="216">
                  <c:v>17</c:v>
                </c:pt>
                <c:pt idx="217">
                  <c:v>70</c:v>
                </c:pt>
                <c:pt idx="218">
                  <c:v>51</c:v>
                </c:pt>
                <c:pt idx="219">
                  <c:v>47</c:v>
                </c:pt>
                <c:pt idx="220">
                  <c:v>54</c:v>
                </c:pt>
                <c:pt idx="221">
                  <c:v>0</c:v>
                </c:pt>
                <c:pt idx="222">
                  <c:v>33</c:v>
                </c:pt>
                <c:pt idx="223">
                  <c:v>55</c:v>
                </c:pt>
                <c:pt idx="224">
                  <c:v>41</c:v>
                </c:pt>
                <c:pt idx="225">
                  <c:v>64</c:v>
                </c:pt>
                <c:pt idx="226">
                  <c:v>14</c:v>
                </c:pt>
                <c:pt idx="227">
                  <c:v>24</c:v>
                </c:pt>
                <c:pt idx="228">
                  <c:v>56</c:v>
                </c:pt>
                <c:pt idx="229">
                  <c:v>12</c:v>
                </c:pt>
                <c:pt idx="230">
                  <c:v>51</c:v>
                </c:pt>
                <c:pt idx="231">
                  <c:v>60</c:v>
                </c:pt>
                <c:pt idx="232">
                  <c:v>10</c:v>
                </c:pt>
                <c:pt idx="233">
                  <c:v>61</c:v>
                </c:pt>
                <c:pt idx="234">
                  <c:v>42</c:v>
                </c:pt>
                <c:pt idx="235">
                  <c:v>0</c:v>
                </c:pt>
                <c:pt idx="236">
                  <c:v>50</c:v>
                </c:pt>
                <c:pt idx="237">
                  <c:v>20</c:v>
                </c:pt>
                <c:pt idx="238">
                  <c:v>0</c:v>
                </c:pt>
                <c:pt idx="239">
                  <c:v>59</c:v>
                </c:pt>
                <c:pt idx="240">
                  <c:v>11</c:v>
                </c:pt>
                <c:pt idx="241">
                  <c:v>51</c:v>
                </c:pt>
                <c:pt idx="242">
                  <c:v>57</c:v>
                </c:pt>
                <c:pt idx="243">
                  <c:v>0</c:v>
                </c:pt>
                <c:pt idx="244">
                  <c:v>62</c:v>
                </c:pt>
                <c:pt idx="245">
                  <c:v>18</c:v>
                </c:pt>
                <c:pt idx="246">
                  <c:v>22</c:v>
                </c:pt>
                <c:pt idx="247">
                  <c:v>58</c:v>
                </c:pt>
                <c:pt idx="248">
                  <c:v>12</c:v>
                </c:pt>
                <c:pt idx="249">
                  <c:v>42</c:v>
                </c:pt>
                <c:pt idx="250">
                  <c:v>0</c:v>
                </c:pt>
                <c:pt idx="251">
                  <c:v>51</c:v>
                </c:pt>
                <c:pt idx="252">
                  <c:v>58</c:v>
                </c:pt>
                <c:pt idx="253">
                  <c:v>0</c:v>
                </c:pt>
                <c:pt idx="254">
                  <c:v>62</c:v>
                </c:pt>
                <c:pt idx="255">
                  <c:v>18</c:v>
                </c:pt>
                <c:pt idx="256">
                  <c:v>22</c:v>
                </c:pt>
                <c:pt idx="257">
                  <c:v>63</c:v>
                </c:pt>
                <c:pt idx="258">
                  <c:v>12</c:v>
                </c:pt>
                <c:pt idx="259">
                  <c:v>51</c:v>
                </c:pt>
                <c:pt idx="260">
                  <c:v>57</c:v>
                </c:pt>
                <c:pt idx="261">
                  <c:v>12</c:v>
                </c:pt>
                <c:pt idx="262">
                  <c:v>55</c:v>
                </c:pt>
                <c:pt idx="263">
                  <c:v>52</c:v>
                </c:pt>
                <c:pt idx="264">
                  <c:v>40</c:v>
                </c:pt>
                <c:pt idx="265">
                  <c:v>0</c:v>
                </c:pt>
                <c:pt idx="266">
                  <c:v>64</c:v>
                </c:pt>
                <c:pt idx="267">
                  <c:v>12</c:v>
                </c:pt>
                <c:pt idx="268">
                  <c:v>40</c:v>
                </c:pt>
                <c:pt idx="269">
                  <c:v>11</c:v>
                </c:pt>
                <c:pt idx="270">
                  <c:v>66</c:v>
                </c:pt>
                <c:pt idx="271">
                  <c:v>7</c:v>
                </c:pt>
                <c:pt idx="272">
                  <c:v>44</c:v>
                </c:pt>
                <c:pt idx="273">
                  <c:v>45</c:v>
                </c:pt>
                <c:pt idx="274">
                  <c:v>1</c:v>
                </c:pt>
                <c:pt idx="275">
                  <c:v>57</c:v>
                </c:pt>
                <c:pt idx="276">
                  <c:v>42</c:v>
                </c:pt>
                <c:pt idx="277">
                  <c:v>50</c:v>
                </c:pt>
                <c:pt idx="278">
                  <c:v>41</c:v>
                </c:pt>
                <c:pt idx="279">
                  <c:v>11</c:v>
                </c:pt>
                <c:pt idx="280">
                  <c:v>51</c:v>
                </c:pt>
                <c:pt idx="281">
                  <c:v>41</c:v>
                </c:pt>
                <c:pt idx="282">
                  <c:v>0</c:v>
                </c:pt>
                <c:pt idx="283">
                  <c:v>66</c:v>
                </c:pt>
                <c:pt idx="284">
                  <c:v>8</c:v>
                </c:pt>
                <c:pt idx="285">
                  <c:v>5</c:v>
                </c:pt>
                <c:pt idx="286">
                  <c:v>55</c:v>
                </c:pt>
                <c:pt idx="287">
                  <c:v>8</c:v>
                </c:pt>
                <c:pt idx="288">
                  <c:v>59</c:v>
                </c:pt>
                <c:pt idx="289">
                  <c:v>22</c:v>
                </c:pt>
                <c:pt idx="290">
                  <c:v>52</c:v>
                </c:pt>
                <c:pt idx="291">
                  <c:v>8</c:v>
                </c:pt>
                <c:pt idx="292">
                  <c:v>47</c:v>
                </c:pt>
                <c:pt idx="293">
                  <c:v>61</c:v>
                </c:pt>
                <c:pt idx="294">
                  <c:v>19</c:v>
                </c:pt>
                <c:pt idx="295">
                  <c:v>34</c:v>
                </c:pt>
                <c:pt idx="296">
                  <c:v>38</c:v>
                </c:pt>
                <c:pt idx="297">
                  <c:v>0</c:v>
                </c:pt>
                <c:pt idx="298">
                  <c:v>63</c:v>
                </c:pt>
                <c:pt idx="299">
                  <c:v>11</c:v>
                </c:pt>
                <c:pt idx="300">
                  <c:v>34</c:v>
                </c:pt>
                <c:pt idx="301">
                  <c:v>64</c:v>
                </c:pt>
                <c:pt idx="302">
                  <c:v>32</c:v>
                </c:pt>
                <c:pt idx="303">
                  <c:v>54</c:v>
                </c:pt>
                <c:pt idx="304">
                  <c:v>9</c:v>
                </c:pt>
                <c:pt idx="305">
                  <c:v>19</c:v>
                </c:pt>
                <c:pt idx="306">
                  <c:v>51</c:v>
                </c:pt>
                <c:pt idx="307">
                  <c:v>0</c:v>
                </c:pt>
                <c:pt idx="308">
                  <c:v>51</c:v>
                </c:pt>
                <c:pt idx="309">
                  <c:v>61</c:v>
                </c:pt>
                <c:pt idx="310">
                  <c:v>13</c:v>
                </c:pt>
                <c:pt idx="311">
                  <c:v>8</c:v>
                </c:pt>
                <c:pt idx="312">
                  <c:v>49</c:v>
                </c:pt>
                <c:pt idx="313">
                  <c:v>54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65</c:v>
                </c:pt>
                <c:pt idx="318">
                  <c:v>10</c:v>
                </c:pt>
                <c:pt idx="319">
                  <c:v>55</c:v>
                </c:pt>
                <c:pt idx="320">
                  <c:v>9</c:v>
                </c:pt>
                <c:pt idx="321">
                  <c:v>12</c:v>
                </c:pt>
                <c:pt idx="322">
                  <c:v>47</c:v>
                </c:pt>
                <c:pt idx="323">
                  <c:v>0</c:v>
                </c:pt>
                <c:pt idx="324">
                  <c:v>57</c:v>
                </c:pt>
                <c:pt idx="325">
                  <c:v>8</c:v>
                </c:pt>
                <c:pt idx="326">
                  <c:v>15</c:v>
                </c:pt>
                <c:pt idx="327">
                  <c:v>20</c:v>
                </c:pt>
                <c:pt idx="328">
                  <c:v>29</c:v>
                </c:pt>
                <c:pt idx="329">
                  <c:v>59</c:v>
                </c:pt>
                <c:pt idx="330">
                  <c:v>8</c:v>
                </c:pt>
                <c:pt idx="331">
                  <c:v>52</c:v>
                </c:pt>
                <c:pt idx="332">
                  <c:v>28</c:v>
                </c:pt>
                <c:pt idx="333">
                  <c:v>41</c:v>
                </c:pt>
                <c:pt idx="334">
                  <c:v>42</c:v>
                </c:pt>
                <c:pt idx="335">
                  <c:v>16</c:v>
                </c:pt>
                <c:pt idx="336">
                  <c:v>46</c:v>
                </c:pt>
                <c:pt idx="337">
                  <c:v>0</c:v>
                </c:pt>
                <c:pt idx="338">
                  <c:v>59</c:v>
                </c:pt>
                <c:pt idx="339">
                  <c:v>8</c:v>
                </c:pt>
                <c:pt idx="340">
                  <c:v>52</c:v>
                </c:pt>
                <c:pt idx="341">
                  <c:v>45</c:v>
                </c:pt>
                <c:pt idx="342">
                  <c:v>1</c:v>
                </c:pt>
                <c:pt idx="343">
                  <c:v>65</c:v>
                </c:pt>
                <c:pt idx="344">
                  <c:v>61</c:v>
                </c:pt>
                <c:pt idx="345">
                  <c:v>9</c:v>
                </c:pt>
                <c:pt idx="346">
                  <c:v>12</c:v>
                </c:pt>
                <c:pt idx="347">
                  <c:v>49</c:v>
                </c:pt>
                <c:pt idx="348">
                  <c:v>0</c:v>
                </c:pt>
                <c:pt idx="349">
                  <c:v>58</c:v>
                </c:pt>
                <c:pt idx="350">
                  <c:v>8</c:v>
                </c:pt>
                <c:pt idx="351">
                  <c:v>52</c:v>
                </c:pt>
                <c:pt idx="352">
                  <c:v>50</c:v>
                </c:pt>
                <c:pt idx="353">
                  <c:v>35</c:v>
                </c:pt>
                <c:pt idx="354">
                  <c:v>58</c:v>
                </c:pt>
                <c:pt idx="355">
                  <c:v>34</c:v>
                </c:pt>
                <c:pt idx="356">
                  <c:v>6</c:v>
                </c:pt>
                <c:pt idx="357">
                  <c:v>51</c:v>
                </c:pt>
                <c:pt idx="358">
                  <c:v>28</c:v>
                </c:pt>
                <c:pt idx="359">
                  <c:v>0</c:v>
                </c:pt>
                <c:pt idx="360">
                  <c:v>56</c:v>
                </c:pt>
                <c:pt idx="361">
                  <c:v>54</c:v>
                </c:pt>
                <c:pt idx="362">
                  <c:v>11</c:v>
                </c:pt>
                <c:pt idx="363">
                  <c:v>52</c:v>
                </c:pt>
                <c:pt idx="364">
                  <c:v>48</c:v>
                </c:pt>
                <c:pt idx="365">
                  <c:v>58</c:v>
                </c:pt>
                <c:pt idx="366">
                  <c:v>8</c:v>
                </c:pt>
                <c:pt idx="367">
                  <c:v>53</c:v>
                </c:pt>
                <c:pt idx="368">
                  <c:v>46</c:v>
                </c:pt>
                <c:pt idx="369">
                  <c:v>0</c:v>
                </c:pt>
                <c:pt idx="370">
                  <c:v>61</c:v>
                </c:pt>
                <c:pt idx="371">
                  <c:v>9</c:v>
                </c:pt>
                <c:pt idx="372">
                  <c:v>53</c:v>
                </c:pt>
                <c:pt idx="373">
                  <c:v>17</c:v>
                </c:pt>
                <c:pt idx="374">
                  <c:v>49</c:v>
                </c:pt>
                <c:pt idx="375">
                  <c:v>42</c:v>
                </c:pt>
                <c:pt idx="376">
                  <c:v>0</c:v>
                </c:pt>
                <c:pt idx="377">
                  <c:v>54</c:v>
                </c:pt>
                <c:pt idx="378">
                  <c:v>43</c:v>
                </c:pt>
                <c:pt idx="379">
                  <c:v>50</c:v>
                </c:pt>
                <c:pt idx="380">
                  <c:v>64</c:v>
                </c:pt>
                <c:pt idx="381">
                  <c:v>9</c:v>
                </c:pt>
                <c:pt idx="382">
                  <c:v>0</c:v>
                </c:pt>
                <c:pt idx="383">
                  <c:v>59</c:v>
                </c:pt>
                <c:pt idx="384">
                  <c:v>0</c:v>
                </c:pt>
                <c:pt idx="385">
                  <c:v>67</c:v>
                </c:pt>
                <c:pt idx="386">
                  <c:v>3</c:v>
                </c:pt>
                <c:pt idx="387">
                  <c:v>52</c:v>
                </c:pt>
                <c:pt idx="388">
                  <c:v>0</c:v>
                </c:pt>
                <c:pt idx="389">
                  <c:v>50</c:v>
                </c:pt>
                <c:pt idx="390">
                  <c:v>4</c:v>
                </c:pt>
                <c:pt idx="391">
                  <c:v>66</c:v>
                </c:pt>
                <c:pt idx="392">
                  <c:v>35</c:v>
                </c:pt>
                <c:pt idx="393">
                  <c:v>43</c:v>
                </c:pt>
                <c:pt idx="394">
                  <c:v>10</c:v>
                </c:pt>
                <c:pt idx="395">
                  <c:v>50</c:v>
                </c:pt>
                <c:pt idx="396">
                  <c:v>64</c:v>
                </c:pt>
                <c:pt idx="397">
                  <c:v>11</c:v>
                </c:pt>
                <c:pt idx="398">
                  <c:v>66</c:v>
                </c:pt>
                <c:pt idx="399">
                  <c:v>35</c:v>
                </c:pt>
                <c:pt idx="400">
                  <c:v>36</c:v>
                </c:pt>
                <c:pt idx="401">
                  <c:v>43</c:v>
                </c:pt>
                <c:pt idx="402">
                  <c:v>12</c:v>
                </c:pt>
                <c:pt idx="403">
                  <c:v>49</c:v>
                </c:pt>
                <c:pt idx="404">
                  <c:v>58</c:v>
                </c:pt>
                <c:pt idx="405">
                  <c:v>44</c:v>
                </c:pt>
                <c:pt idx="406">
                  <c:v>52</c:v>
                </c:pt>
                <c:pt idx="407">
                  <c:v>47</c:v>
                </c:pt>
                <c:pt idx="408">
                  <c:v>0</c:v>
                </c:pt>
                <c:pt idx="409">
                  <c:v>60</c:v>
                </c:pt>
                <c:pt idx="410">
                  <c:v>9</c:v>
                </c:pt>
                <c:pt idx="411">
                  <c:v>53</c:v>
                </c:pt>
                <c:pt idx="412">
                  <c:v>45</c:v>
                </c:pt>
                <c:pt idx="413">
                  <c:v>4</c:v>
                </c:pt>
                <c:pt idx="414">
                  <c:v>53</c:v>
                </c:pt>
                <c:pt idx="415">
                  <c:v>0</c:v>
                </c:pt>
                <c:pt idx="416">
                  <c:v>44</c:v>
                </c:pt>
                <c:pt idx="417">
                  <c:v>5</c:v>
                </c:pt>
                <c:pt idx="418">
                  <c:v>67</c:v>
                </c:pt>
                <c:pt idx="419">
                  <c:v>12</c:v>
                </c:pt>
                <c:pt idx="420">
                  <c:v>39</c:v>
                </c:pt>
                <c:pt idx="421">
                  <c:v>44</c:v>
                </c:pt>
                <c:pt idx="422">
                  <c:v>16</c:v>
                </c:pt>
                <c:pt idx="423">
                  <c:v>47</c:v>
                </c:pt>
                <c:pt idx="424">
                  <c:v>13</c:v>
                </c:pt>
                <c:pt idx="425">
                  <c:v>45</c:v>
                </c:pt>
                <c:pt idx="426">
                  <c:v>49</c:v>
                </c:pt>
                <c:pt idx="427">
                  <c:v>54</c:v>
                </c:pt>
                <c:pt idx="428">
                  <c:v>44</c:v>
                </c:pt>
                <c:pt idx="429">
                  <c:v>9</c:v>
                </c:pt>
                <c:pt idx="430">
                  <c:v>64</c:v>
                </c:pt>
                <c:pt idx="431">
                  <c:v>12</c:v>
                </c:pt>
                <c:pt idx="432">
                  <c:v>22</c:v>
                </c:pt>
                <c:pt idx="433">
                  <c:v>48</c:v>
                </c:pt>
                <c:pt idx="434">
                  <c:v>42</c:v>
                </c:pt>
                <c:pt idx="435">
                  <c:v>36</c:v>
                </c:pt>
                <c:pt idx="436">
                  <c:v>0</c:v>
                </c:pt>
                <c:pt idx="437">
                  <c:v>59</c:v>
                </c:pt>
                <c:pt idx="438">
                  <c:v>53</c:v>
                </c:pt>
                <c:pt idx="439">
                  <c:v>19</c:v>
                </c:pt>
                <c:pt idx="440">
                  <c:v>55</c:v>
                </c:pt>
                <c:pt idx="441">
                  <c:v>30</c:v>
                </c:pt>
                <c:pt idx="442">
                  <c:v>11</c:v>
                </c:pt>
                <c:pt idx="443">
                  <c:v>10</c:v>
                </c:pt>
                <c:pt idx="444">
                  <c:v>49</c:v>
                </c:pt>
                <c:pt idx="445">
                  <c:v>13</c:v>
                </c:pt>
                <c:pt idx="446">
                  <c:v>43</c:v>
                </c:pt>
                <c:pt idx="447">
                  <c:v>9</c:v>
                </c:pt>
                <c:pt idx="448">
                  <c:v>27</c:v>
                </c:pt>
                <c:pt idx="449">
                  <c:v>44</c:v>
                </c:pt>
                <c:pt idx="450">
                  <c:v>55</c:v>
                </c:pt>
                <c:pt idx="451">
                  <c:v>10</c:v>
                </c:pt>
                <c:pt idx="452">
                  <c:v>13</c:v>
                </c:pt>
                <c:pt idx="453">
                  <c:v>12</c:v>
                </c:pt>
                <c:pt idx="454">
                  <c:v>56</c:v>
                </c:pt>
                <c:pt idx="455">
                  <c:v>72</c:v>
                </c:pt>
                <c:pt idx="456">
                  <c:v>56</c:v>
                </c:pt>
                <c:pt idx="457">
                  <c:v>11</c:v>
                </c:pt>
                <c:pt idx="458">
                  <c:v>55</c:v>
                </c:pt>
                <c:pt idx="459">
                  <c:v>54</c:v>
                </c:pt>
                <c:pt idx="460">
                  <c:v>11</c:v>
                </c:pt>
                <c:pt idx="461">
                  <c:v>54</c:v>
                </c:pt>
                <c:pt idx="462">
                  <c:v>12</c:v>
                </c:pt>
                <c:pt idx="463">
                  <c:v>54</c:v>
                </c:pt>
                <c:pt idx="464">
                  <c:v>11</c:v>
                </c:pt>
                <c:pt idx="465">
                  <c:v>55</c:v>
                </c:pt>
                <c:pt idx="466">
                  <c:v>56</c:v>
                </c:pt>
                <c:pt idx="467">
                  <c:v>57</c:v>
                </c:pt>
                <c:pt idx="468">
                  <c:v>13</c:v>
                </c:pt>
                <c:pt idx="469">
                  <c:v>59</c:v>
                </c:pt>
                <c:pt idx="470">
                  <c:v>13</c:v>
                </c:pt>
                <c:pt idx="471">
                  <c:v>62</c:v>
                </c:pt>
                <c:pt idx="472">
                  <c:v>64</c:v>
                </c:pt>
                <c:pt idx="473">
                  <c:v>8</c:v>
                </c:pt>
                <c:pt idx="474">
                  <c:v>68</c:v>
                </c:pt>
                <c:pt idx="475">
                  <c:v>0</c:v>
                </c:pt>
                <c:pt idx="476">
                  <c:v>72</c:v>
                </c:pt>
                <c:pt idx="477">
                  <c:v>0</c:v>
                </c:pt>
                <c:pt idx="478">
                  <c:v>68</c:v>
                </c:pt>
                <c:pt idx="479">
                  <c:v>0</c:v>
                </c:pt>
                <c:pt idx="480">
                  <c:v>58</c:v>
                </c:pt>
                <c:pt idx="481">
                  <c:v>0</c:v>
                </c:pt>
                <c:pt idx="482">
                  <c:v>53</c:v>
                </c:pt>
                <c:pt idx="483">
                  <c:v>0</c:v>
                </c:pt>
                <c:pt idx="484">
                  <c:v>49</c:v>
                </c:pt>
                <c:pt idx="485">
                  <c:v>48</c:v>
                </c:pt>
                <c:pt idx="486">
                  <c:v>1</c:v>
                </c:pt>
                <c:pt idx="487">
                  <c:v>48</c:v>
                </c:pt>
                <c:pt idx="488">
                  <c:v>38</c:v>
                </c:pt>
                <c:pt idx="489">
                  <c:v>21</c:v>
                </c:pt>
                <c:pt idx="490">
                  <c:v>11</c:v>
                </c:pt>
                <c:pt idx="491">
                  <c:v>59</c:v>
                </c:pt>
                <c:pt idx="492">
                  <c:v>7</c:v>
                </c:pt>
                <c:pt idx="493">
                  <c:v>0</c:v>
                </c:pt>
                <c:pt idx="494">
                  <c:v>72</c:v>
                </c:pt>
                <c:pt idx="495">
                  <c:v>0</c:v>
                </c:pt>
                <c:pt idx="496">
                  <c:v>59</c:v>
                </c:pt>
                <c:pt idx="497">
                  <c:v>55</c:v>
                </c:pt>
                <c:pt idx="498">
                  <c:v>51</c:v>
                </c:pt>
                <c:pt idx="499">
                  <c:v>0</c:v>
                </c:pt>
                <c:pt idx="500">
                  <c:v>47</c:v>
                </c:pt>
                <c:pt idx="501">
                  <c:v>12</c:v>
                </c:pt>
                <c:pt idx="502">
                  <c:v>21</c:v>
                </c:pt>
                <c:pt idx="503">
                  <c:v>39</c:v>
                </c:pt>
                <c:pt idx="504">
                  <c:v>24</c:v>
                </c:pt>
                <c:pt idx="505">
                  <c:v>54</c:v>
                </c:pt>
                <c:pt idx="506">
                  <c:v>11</c:v>
                </c:pt>
                <c:pt idx="507">
                  <c:v>59</c:v>
                </c:pt>
                <c:pt idx="508">
                  <c:v>69</c:v>
                </c:pt>
                <c:pt idx="509">
                  <c:v>71</c:v>
                </c:pt>
                <c:pt idx="510">
                  <c:v>0</c:v>
                </c:pt>
                <c:pt idx="511">
                  <c:v>55</c:v>
                </c:pt>
                <c:pt idx="512">
                  <c:v>61</c:v>
                </c:pt>
                <c:pt idx="513">
                  <c:v>0</c:v>
                </c:pt>
                <c:pt idx="514">
                  <c:v>7</c:v>
                </c:pt>
                <c:pt idx="515">
                  <c:v>16</c:v>
                </c:pt>
                <c:pt idx="516">
                  <c:v>39</c:v>
                </c:pt>
                <c:pt idx="517">
                  <c:v>50</c:v>
                </c:pt>
                <c:pt idx="518">
                  <c:v>11</c:v>
                </c:pt>
                <c:pt idx="519">
                  <c:v>57</c:v>
                </c:pt>
                <c:pt idx="520">
                  <c:v>12</c:v>
                </c:pt>
                <c:pt idx="521">
                  <c:v>71</c:v>
                </c:pt>
                <c:pt idx="522">
                  <c:v>72</c:v>
                </c:pt>
                <c:pt idx="523">
                  <c:v>0</c:v>
                </c:pt>
                <c:pt idx="524">
                  <c:v>57</c:v>
                </c:pt>
                <c:pt idx="525">
                  <c:v>52</c:v>
                </c:pt>
                <c:pt idx="526">
                  <c:v>49</c:v>
                </c:pt>
                <c:pt idx="527">
                  <c:v>43</c:v>
                </c:pt>
                <c:pt idx="528">
                  <c:v>53</c:v>
                </c:pt>
                <c:pt idx="529">
                  <c:v>13</c:v>
                </c:pt>
                <c:pt idx="530">
                  <c:v>68</c:v>
                </c:pt>
                <c:pt idx="531">
                  <c:v>0</c:v>
                </c:pt>
                <c:pt idx="532">
                  <c:v>55</c:v>
                </c:pt>
                <c:pt idx="533">
                  <c:v>0</c:v>
                </c:pt>
                <c:pt idx="534">
                  <c:v>14</c:v>
                </c:pt>
                <c:pt idx="535">
                  <c:v>12</c:v>
                </c:pt>
                <c:pt idx="536">
                  <c:v>59</c:v>
                </c:pt>
                <c:pt idx="537">
                  <c:v>52</c:v>
                </c:pt>
                <c:pt idx="538">
                  <c:v>20</c:v>
                </c:pt>
                <c:pt idx="539">
                  <c:v>56</c:v>
                </c:pt>
                <c:pt idx="540">
                  <c:v>67</c:v>
                </c:pt>
                <c:pt idx="541">
                  <c:v>0</c:v>
                </c:pt>
                <c:pt idx="542">
                  <c:v>48</c:v>
                </c:pt>
                <c:pt idx="543">
                  <c:v>51</c:v>
                </c:pt>
                <c:pt idx="544">
                  <c:v>57</c:v>
                </c:pt>
                <c:pt idx="545">
                  <c:v>0</c:v>
                </c:pt>
                <c:pt idx="546">
                  <c:v>51</c:v>
                </c:pt>
                <c:pt idx="547">
                  <c:v>13</c:v>
                </c:pt>
                <c:pt idx="548">
                  <c:v>46</c:v>
                </c:pt>
                <c:pt idx="549">
                  <c:v>13</c:v>
                </c:pt>
                <c:pt idx="550">
                  <c:v>68</c:v>
                </c:pt>
                <c:pt idx="551">
                  <c:v>9</c:v>
                </c:pt>
                <c:pt idx="552">
                  <c:v>15</c:v>
                </c:pt>
                <c:pt idx="553">
                  <c:v>70</c:v>
                </c:pt>
                <c:pt idx="554">
                  <c:v>6</c:v>
                </c:pt>
                <c:pt idx="555">
                  <c:v>7</c:v>
                </c:pt>
                <c:pt idx="556">
                  <c:v>55</c:v>
                </c:pt>
                <c:pt idx="557">
                  <c:v>65</c:v>
                </c:pt>
                <c:pt idx="558">
                  <c:v>54</c:v>
                </c:pt>
                <c:pt idx="559">
                  <c:v>47</c:v>
                </c:pt>
                <c:pt idx="560">
                  <c:v>40</c:v>
                </c:pt>
                <c:pt idx="561">
                  <c:v>55</c:v>
                </c:pt>
                <c:pt idx="562">
                  <c:v>0</c:v>
                </c:pt>
                <c:pt idx="563">
                  <c:v>8</c:v>
                </c:pt>
                <c:pt idx="564">
                  <c:v>15</c:v>
                </c:pt>
                <c:pt idx="565">
                  <c:v>13</c:v>
                </c:pt>
                <c:pt idx="566">
                  <c:v>69</c:v>
                </c:pt>
                <c:pt idx="567">
                  <c:v>0</c:v>
                </c:pt>
                <c:pt idx="568">
                  <c:v>49</c:v>
                </c:pt>
                <c:pt idx="569">
                  <c:v>17</c:v>
                </c:pt>
                <c:pt idx="570">
                  <c:v>64</c:v>
                </c:pt>
                <c:pt idx="571">
                  <c:v>70</c:v>
                </c:pt>
                <c:pt idx="572">
                  <c:v>0</c:v>
                </c:pt>
                <c:pt idx="573">
                  <c:v>4</c:v>
                </c:pt>
                <c:pt idx="574">
                  <c:v>19</c:v>
                </c:pt>
                <c:pt idx="575">
                  <c:v>63</c:v>
                </c:pt>
                <c:pt idx="576">
                  <c:v>70</c:v>
                </c:pt>
                <c:pt idx="577">
                  <c:v>54</c:v>
                </c:pt>
                <c:pt idx="578">
                  <c:v>3</c:v>
                </c:pt>
                <c:pt idx="579">
                  <c:v>21</c:v>
                </c:pt>
                <c:pt idx="580">
                  <c:v>61</c:v>
                </c:pt>
                <c:pt idx="581">
                  <c:v>0</c:v>
                </c:pt>
                <c:pt idx="582">
                  <c:v>46</c:v>
                </c:pt>
                <c:pt idx="583">
                  <c:v>28</c:v>
                </c:pt>
                <c:pt idx="584">
                  <c:v>10</c:v>
                </c:pt>
                <c:pt idx="585">
                  <c:v>71</c:v>
                </c:pt>
                <c:pt idx="586">
                  <c:v>0</c:v>
                </c:pt>
                <c:pt idx="587">
                  <c:v>46</c:v>
                </c:pt>
                <c:pt idx="588">
                  <c:v>39</c:v>
                </c:pt>
                <c:pt idx="589">
                  <c:v>56</c:v>
                </c:pt>
                <c:pt idx="590">
                  <c:v>0</c:v>
                </c:pt>
                <c:pt idx="591">
                  <c:v>53</c:v>
                </c:pt>
                <c:pt idx="592">
                  <c:v>46</c:v>
                </c:pt>
                <c:pt idx="593">
                  <c:v>30</c:v>
                </c:pt>
                <c:pt idx="594">
                  <c:v>10</c:v>
                </c:pt>
                <c:pt idx="595">
                  <c:v>70</c:v>
                </c:pt>
                <c:pt idx="596">
                  <c:v>64</c:v>
                </c:pt>
                <c:pt idx="597">
                  <c:v>0</c:v>
                </c:pt>
                <c:pt idx="598">
                  <c:v>48</c:v>
                </c:pt>
                <c:pt idx="599">
                  <c:v>18</c:v>
                </c:pt>
                <c:pt idx="600">
                  <c:v>12</c:v>
                </c:pt>
                <c:pt idx="601">
                  <c:v>59</c:v>
                </c:pt>
                <c:pt idx="602">
                  <c:v>48</c:v>
                </c:pt>
                <c:pt idx="603">
                  <c:v>47</c:v>
                </c:pt>
                <c:pt idx="604">
                  <c:v>13</c:v>
                </c:pt>
                <c:pt idx="605">
                  <c:v>0</c:v>
                </c:pt>
                <c:pt idx="606">
                  <c:v>2</c:v>
                </c:pt>
                <c:pt idx="607">
                  <c:v>27</c:v>
                </c:pt>
                <c:pt idx="608">
                  <c:v>58</c:v>
                </c:pt>
                <c:pt idx="609">
                  <c:v>71</c:v>
                </c:pt>
                <c:pt idx="610">
                  <c:v>0</c:v>
                </c:pt>
                <c:pt idx="611">
                  <c:v>45</c:v>
                </c:pt>
                <c:pt idx="612">
                  <c:v>55</c:v>
                </c:pt>
                <c:pt idx="613">
                  <c:v>0</c:v>
                </c:pt>
                <c:pt idx="614">
                  <c:v>55</c:v>
                </c:pt>
                <c:pt idx="615">
                  <c:v>0</c:v>
                </c:pt>
                <c:pt idx="616">
                  <c:v>48</c:v>
                </c:pt>
                <c:pt idx="617">
                  <c:v>61</c:v>
                </c:pt>
                <c:pt idx="618">
                  <c:v>0</c:v>
                </c:pt>
                <c:pt idx="619">
                  <c:v>40</c:v>
                </c:pt>
                <c:pt idx="620">
                  <c:v>11</c:v>
                </c:pt>
                <c:pt idx="621">
                  <c:v>13</c:v>
                </c:pt>
                <c:pt idx="622">
                  <c:v>66</c:v>
                </c:pt>
                <c:pt idx="623">
                  <c:v>52</c:v>
                </c:pt>
                <c:pt idx="624">
                  <c:v>15</c:v>
                </c:pt>
                <c:pt idx="625">
                  <c:v>70</c:v>
                </c:pt>
                <c:pt idx="626">
                  <c:v>55</c:v>
                </c:pt>
                <c:pt idx="627">
                  <c:v>49</c:v>
                </c:pt>
                <c:pt idx="628">
                  <c:v>54</c:v>
                </c:pt>
                <c:pt idx="629">
                  <c:v>3</c:v>
                </c:pt>
                <c:pt idx="630">
                  <c:v>60</c:v>
                </c:pt>
                <c:pt idx="631">
                  <c:v>9</c:v>
                </c:pt>
                <c:pt idx="632">
                  <c:v>0</c:v>
                </c:pt>
                <c:pt idx="633">
                  <c:v>47</c:v>
                </c:pt>
                <c:pt idx="634">
                  <c:v>35</c:v>
                </c:pt>
                <c:pt idx="635">
                  <c:v>12</c:v>
                </c:pt>
                <c:pt idx="636">
                  <c:v>70</c:v>
                </c:pt>
                <c:pt idx="637">
                  <c:v>31</c:v>
                </c:pt>
                <c:pt idx="638">
                  <c:v>60</c:v>
                </c:pt>
                <c:pt idx="639">
                  <c:v>70</c:v>
                </c:pt>
                <c:pt idx="640">
                  <c:v>53</c:v>
                </c:pt>
                <c:pt idx="641">
                  <c:v>17</c:v>
                </c:pt>
                <c:pt idx="642">
                  <c:v>70</c:v>
                </c:pt>
                <c:pt idx="643">
                  <c:v>51</c:v>
                </c:pt>
                <c:pt idx="644">
                  <c:v>47</c:v>
                </c:pt>
                <c:pt idx="645">
                  <c:v>54</c:v>
                </c:pt>
                <c:pt idx="646">
                  <c:v>0</c:v>
                </c:pt>
                <c:pt idx="647">
                  <c:v>33</c:v>
                </c:pt>
                <c:pt idx="648">
                  <c:v>55</c:v>
                </c:pt>
                <c:pt idx="649">
                  <c:v>12</c:v>
                </c:pt>
                <c:pt idx="650">
                  <c:v>56</c:v>
                </c:pt>
                <c:pt idx="651">
                  <c:v>47</c:v>
                </c:pt>
                <c:pt idx="652">
                  <c:v>23</c:v>
                </c:pt>
              </c:numCache>
            </c:numRef>
          </c:val>
        </c:ser>
        <c:marker val="1"/>
        <c:axId val="167510016"/>
        <c:axId val="167511552"/>
      </c:lineChart>
      <c:catAx>
        <c:axId val="167510016"/>
        <c:scaling>
          <c:orientation val="minMax"/>
        </c:scaling>
        <c:axPos val="b"/>
        <c:tickLblPos val="nextTo"/>
        <c:crossAx val="167511552"/>
        <c:crosses val="autoZero"/>
        <c:auto val="1"/>
        <c:lblAlgn val="ctr"/>
        <c:lblOffset val="100"/>
      </c:catAx>
      <c:valAx>
        <c:axId val="167511552"/>
        <c:scaling>
          <c:orientation val="minMax"/>
        </c:scaling>
        <c:axPos val="l"/>
        <c:majorGridlines/>
        <c:numFmt formatCode="General" sourceLinked="1"/>
        <c:tickLblPos val="nextTo"/>
        <c:crossAx val="1675100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val>
            <c:numRef>
              <c:f>'Granulation Dynamics -2'!$I$5:$I$698</c:f>
              <c:numCache>
                <c:formatCode>General</c:formatCode>
                <c:ptCount val="694"/>
                <c:pt idx="0">
                  <c:v>63</c:v>
                </c:pt>
                <c:pt idx="1">
                  <c:v>72</c:v>
                </c:pt>
                <c:pt idx="2">
                  <c:v>64</c:v>
                </c:pt>
                <c:pt idx="3">
                  <c:v>69</c:v>
                </c:pt>
                <c:pt idx="4">
                  <c:v>61</c:v>
                </c:pt>
                <c:pt idx="5">
                  <c:v>46</c:v>
                </c:pt>
                <c:pt idx="6">
                  <c:v>75</c:v>
                </c:pt>
                <c:pt idx="7">
                  <c:v>41</c:v>
                </c:pt>
                <c:pt idx="8">
                  <c:v>67</c:v>
                </c:pt>
                <c:pt idx="9">
                  <c:v>57</c:v>
                </c:pt>
                <c:pt idx="10">
                  <c:v>39</c:v>
                </c:pt>
                <c:pt idx="11">
                  <c:v>60</c:v>
                </c:pt>
                <c:pt idx="12">
                  <c:v>73</c:v>
                </c:pt>
                <c:pt idx="13">
                  <c:v>56</c:v>
                </c:pt>
                <c:pt idx="14">
                  <c:v>60</c:v>
                </c:pt>
                <c:pt idx="15">
                  <c:v>65</c:v>
                </c:pt>
                <c:pt idx="16">
                  <c:v>74</c:v>
                </c:pt>
                <c:pt idx="17">
                  <c:v>68</c:v>
                </c:pt>
                <c:pt idx="18">
                  <c:v>37</c:v>
                </c:pt>
                <c:pt idx="19">
                  <c:v>70</c:v>
                </c:pt>
                <c:pt idx="20">
                  <c:v>56</c:v>
                </c:pt>
                <c:pt idx="21">
                  <c:v>72</c:v>
                </c:pt>
                <c:pt idx="22">
                  <c:v>42</c:v>
                </c:pt>
                <c:pt idx="23">
                  <c:v>41</c:v>
                </c:pt>
                <c:pt idx="24">
                  <c:v>68</c:v>
                </c:pt>
                <c:pt idx="25">
                  <c:v>74</c:v>
                </c:pt>
                <c:pt idx="26">
                  <c:v>57</c:v>
                </c:pt>
                <c:pt idx="27">
                  <c:v>59</c:v>
                </c:pt>
                <c:pt idx="28">
                  <c:v>70</c:v>
                </c:pt>
                <c:pt idx="29">
                  <c:v>41</c:v>
                </c:pt>
                <c:pt idx="30">
                  <c:v>76</c:v>
                </c:pt>
                <c:pt idx="31">
                  <c:v>68</c:v>
                </c:pt>
                <c:pt idx="32">
                  <c:v>55</c:v>
                </c:pt>
                <c:pt idx="33">
                  <c:v>71</c:v>
                </c:pt>
                <c:pt idx="34">
                  <c:v>56</c:v>
                </c:pt>
                <c:pt idx="35">
                  <c:v>68</c:v>
                </c:pt>
                <c:pt idx="36">
                  <c:v>62</c:v>
                </c:pt>
                <c:pt idx="37">
                  <c:v>39</c:v>
                </c:pt>
                <c:pt idx="38">
                  <c:v>56</c:v>
                </c:pt>
                <c:pt idx="39">
                  <c:v>69</c:v>
                </c:pt>
                <c:pt idx="40">
                  <c:v>75</c:v>
                </c:pt>
                <c:pt idx="41">
                  <c:v>71</c:v>
                </c:pt>
                <c:pt idx="42">
                  <c:v>68</c:v>
                </c:pt>
                <c:pt idx="43">
                  <c:v>75</c:v>
                </c:pt>
                <c:pt idx="44">
                  <c:v>66</c:v>
                </c:pt>
                <c:pt idx="45">
                  <c:v>58</c:v>
                </c:pt>
                <c:pt idx="46">
                  <c:v>65</c:v>
                </c:pt>
                <c:pt idx="47">
                  <c:v>60</c:v>
                </c:pt>
                <c:pt idx="48">
                  <c:v>40</c:v>
                </c:pt>
                <c:pt idx="49">
                  <c:v>58</c:v>
                </c:pt>
                <c:pt idx="50">
                  <c:v>69</c:v>
                </c:pt>
                <c:pt idx="51">
                  <c:v>72</c:v>
                </c:pt>
                <c:pt idx="52">
                  <c:v>50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61</c:v>
                </c:pt>
                <c:pt idx="57">
                  <c:v>68</c:v>
                </c:pt>
                <c:pt idx="58">
                  <c:v>74</c:v>
                </c:pt>
                <c:pt idx="59">
                  <c:v>57</c:v>
                </c:pt>
                <c:pt idx="60">
                  <c:v>54</c:v>
                </c:pt>
                <c:pt idx="61">
                  <c:v>71</c:v>
                </c:pt>
                <c:pt idx="62">
                  <c:v>59</c:v>
                </c:pt>
                <c:pt idx="63">
                  <c:v>65</c:v>
                </c:pt>
                <c:pt idx="64">
                  <c:v>62</c:v>
                </c:pt>
                <c:pt idx="65">
                  <c:v>55</c:v>
                </c:pt>
                <c:pt idx="66">
                  <c:v>59</c:v>
                </c:pt>
                <c:pt idx="67">
                  <c:v>76</c:v>
                </c:pt>
                <c:pt idx="68">
                  <c:v>73</c:v>
                </c:pt>
                <c:pt idx="69">
                  <c:v>64</c:v>
                </c:pt>
                <c:pt idx="70">
                  <c:v>76</c:v>
                </c:pt>
                <c:pt idx="71">
                  <c:v>62</c:v>
                </c:pt>
                <c:pt idx="72">
                  <c:v>64</c:v>
                </c:pt>
                <c:pt idx="73">
                  <c:v>49</c:v>
                </c:pt>
                <c:pt idx="74">
                  <c:v>34</c:v>
                </c:pt>
                <c:pt idx="75">
                  <c:v>74</c:v>
                </c:pt>
                <c:pt idx="76">
                  <c:v>65</c:v>
                </c:pt>
                <c:pt idx="77">
                  <c:v>48</c:v>
                </c:pt>
                <c:pt idx="78">
                  <c:v>61</c:v>
                </c:pt>
                <c:pt idx="79">
                  <c:v>55</c:v>
                </c:pt>
                <c:pt idx="80">
                  <c:v>64</c:v>
                </c:pt>
                <c:pt idx="81">
                  <c:v>38</c:v>
                </c:pt>
                <c:pt idx="82">
                  <c:v>56</c:v>
                </c:pt>
                <c:pt idx="83">
                  <c:v>57</c:v>
                </c:pt>
                <c:pt idx="84">
                  <c:v>56</c:v>
                </c:pt>
                <c:pt idx="85">
                  <c:v>57</c:v>
                </c:pt>
                <c:pt idx="86">
                  <c:v>75</c:v>
                </c:pt>
                <c:pt idx="87">
                  <c:v>64</c:v>
                </c:pt>
                <c:pt idx="88">
                  <c:v>65</c:v>
                </c:pt>
                <c:pt idx="89">
                  <c:v>40</c:v>
                </c:pt>
                <c:pt idx="90">
                  <c:v>73</c:v>
                </c:pt>
                <c:pt idx="91">
                  <c:v>39</c:v>
                </c:pt>
                <c:pt idx="92">
                  <c:v>43</c:v>
                </c:pt>
                <c:pt idx="93">
                  <c:v>76</c:v>
                </c:pt>
                <c:pt idx="94">
                  <c:v>55</c:v>
                </c:pt>
                <c:pt idx="95">
                  <c:v>70</c:v>
                </c:pt>
                <c:pt idx="96">
                  <c:v>55</c:v>
                </c:pt>
                <c:pt idx="97">
                  <c:v>76</c:v>
                </c:pt>
                <c:pt idx="98">
                  <c:v>44</c:v>
                </c:pt>
                <c:pt idx="99">
                  <c:v>65</c:v>
                </c:pt>
                <c:pt idx="100">
                  <c:v>55</c:v>
                </c:pt>
                <c:pt idx="101">
                  <c:v>63</c:v>
                </c:pt>
                <c:pt idx="102">
                  <c:v>75</c:v>
                </c:pt>
                <c:pt idx="103">
                  <c:v>33</c:v>
                </c:pt>
                <c:pt idx="104">
                  <c:v>76</c:v>
                </c:pt>
                <c:pt idx="105">
                  <c:v>38</c:v>
                </c:pt>
                <c:pt idx="106">
                  <c:v>75</c:v>
                </c:pt>
                <c:pt idx="107">
                  <c:v>56</c:v>
                </c:pt>
                <c:pt idx="108">
                  <c:v>38</c:v>
                </c:pt>
                <c:pt idx="109">
                  <c:v>76</c:v>
                </c:pt>
                <c:pt idx="110">
                  <c:v>50</c:v>
                </c:pt>
                <c:pt idx="111">
                  <c:v>66</c:v>
                </c:pt>
                <c:pt idx="112">
                  <c:v>46</c:v>
                </c:pt>
                <c:pt idx="113">
                  <c:v>42</c:v>
                </c:pt>
                <c:pt idx="114">
                  <c:v>67</c:v>
                </c:pt>
                <c:pt idx="115">
                  <c:v>55</c:v>
                </c:pt>
                <c:pt idx="116">
                  <c:v>66</c:v>
                </c:pt>
                <c:pt idx="117">
                  <c:v>70</c:v>
                </c:pt>
                <c:pt idx="118">
                  <c:v>58</c:v>
                </c:pt>
                <c:pt idx="119">
                  <c:v>55</c:v>
                </c:pt>
                <c:pt idx="120">
                  <c:v>38</c:v>
                </c:pt>
                <c:pt idx="121">
                  <c:v>55</c:v>
                </c:pt>
                <c:pt idx="122">
                  <c:v>73</c:v>
                </c:pt>
                <c:pt idx="123">
                  <c:v>33</c:v>
                </c:pt>
                <c:pt idx="124">
                  <c:v>59</c:v>
                </c:pt>
                <c:pt idx="125">
                  <c:v>67</c:v>
                </c:pt>
                <c:pt idx="126">
                  <c:v>76</c:v>
                </c:pt>
                <c:pt idx="127">
                  <c:v>48</c:v>
                </c:pt>
                <c:pt idx="128">
                  <c:v>67</c:v>
                </c:pt>
                <c:pt idx="129">
                  <c:v>59</c:v>
                </c:pt>
                <c:pt idx="130">
                  <c:v>57</c:v>
                </c:pt>
                <c:pt idx="131">
                  <c:v>60</c:v>
                </c:pt>
                <c:pt idx="132">
                  <c:v>57</c:v>
                </c:pt>
                <c:pt idx="133">
                  <c:v>76</c:v>
                </c:pt>
                <c:pt idx="134">
                  <c:v>32</c:v>
                </c:pt>
                <c:pt idx="135">
                  <c:v>59</c:v>
                </c:pt>
                <c:pt idx="136">
                  <c:v>56</c:v>
                </c:pt>
                <c:pt idx="137">
                  <c:v>55</c:v>
                </c:pt>
                <c:pt idx="138">
                  <c:v>41</c:v>
                </c:pt>
                <c:pt idx="139">
                  <c:v>56</c:v>
                </c:pt>
                <c:pt idx="140">
                  <c:v>35</c:v>
                </c:pt>
                <c:pt idx="141">
                  <c:v>76</c:v>
                </c:pt>
                <c:pt idx="142">
                  <c:v>55</c:v>
                </c:pt>
                <c:pt idx="143">
                  <c:v>60</c:v>
                </c:pt>
                <c:pt idx="144">
                  <c:v>57</c:v>
                </c:pt>
                <c:pt idx="145">
                  <c:v>65</c:v>
                </c:pt>
                <c:pt idx="146">
                  <c:v>68</c:v>
                </c:pt>
                <c:pt idx="147">
                  <c:v>57</c:v>
                </c:pt>
                <c:pt idx="148">
                  <c:v>44</c:v>
                </c:pt>
                <c:pt idx="149">
                  <c:v>74</c:v>
                </c:pt>
                <c:pt idx="150">
                  <c:v>53</c:v>
                </c:pt>
                <c:pt idx="151">
                  <c:v>50</c:v>
                </c:pt>
                <c:pt idx="152">
                  <c:v>51</c:v>
                </c:pt>
                <c:pt idx="153">
                  <c:v>76</c:v>
                </c:pt>
                <c:pt idx="154">
                  <c:v>38</c:v>
                </c:pt>
                <c:pt idx="155">
                  <c:v>75</c:v>
                </c:pt>
                <c:pt idx="156">
                  <c:v>58</c:v>
                </c:pt>
                <c:pt idx="157">
                  <c:v>75</c:v>
                </c:pt>
                <c:pt idx="158">
                  <c:v>60</c:v>
                </c:pt>
                <c:pt idx="159">
                  <c:v>69</c:v>
                </c:pt>
                <c:pt idx="160">
                  <c:v>56</c:v>
                </c:pt>
                <c:pt idx="161">
                  <c:v>55</c:v>
                </c:pt>
                <c:pt idx="162">
                  <c:v>76</c:v>
                </c:pt>
                <c:pt idx="163">
                  <c:v>61</c:v>
                </c:pt>
                <c:pt idx="164">
                  <c:v>36</c:v>
                </c:pt>
                <c:pt idx="165">
                  <c:v>44</c:v>
                </c:pt>
                <c:pt idx="166">
                  <c:v>33</c:v>
                </c:pt>
                <c:pt idx="167">
                  <c:v>48</c:v>
                </c:pt>
                <c:pt idx="168">
                  <c:v>55</c:v>
                </c:pt>
                <c:pt idx="169">
                  <c:v>53</c:v>
                </c:pt>
                <c:pt idx="170">
                  <c:v>42</c:v>
                </c:pt>
                <c:pt idx="171">
                  <c:v>32</c:v>
                </c:pt>
                <c:pt idx="172">
                  <c:v>55</c:v>
                </c:pt>
                <c:pt idx="173">
                  <c:v>53</c:v>
                </c:pt>
                <c:pt idx="174">
                  <c:v>69</c:v>
                </c:pt>
                <c:pt idx="175">
                  <c:v>36</c:v>
                </c:pt>
                <c:pt idx="176">
                  <c:v>63</c:v>
                </c:pt>
                <c:pt idx="177">
                  <c:v>74</c:v>
                </c:pt>
                <c:pt idx="178">
                  <c:v>52</c:v>
                </c:pt>
                <c:pt idx="179">
                  <c:v>50</c:v>
                </c:pt>
                <c:pt idx="180">
                  <c:v>49</c:v>
                </c:pt>
                <c:pt idx="181">
                  <c:v>73</c:v>
                </c:pt>
                <c:pt idx="182">
                  <c:v>68</c:v>
                </c:pt>
                <c:pt idx="183">
                  <c:v>47</c:v>
                </c:pt>
                <c:pt idx="184">
                  <c:v>53</c:v>
                </c:pt>
                <c:pt idx="185">
                  <c:v>29</c:v>
                </c:pt>
                <c:pt idx="186">
                  <c:v>51</c:v>
                </c:pt>
                <c:pt idx="187">
                  <c:v>48</c:v>
                </c:pt>
                <c:pt idx="188">
                  <c:v>43</c:v>
                </c:pt>
                <c:pt idx="189">
                  <c:v>64</c:v>
                </c:pt>
                <c:pt idx="190">
                  <c:v>59</c:v>
                </c:pt>
                <c:pt idx="191">
                  <c:v>45</c:v>
                </c:pt>
                <c:pt idx="192">
                  <c:v>67</c:v>
                </c:pt>
                <c:pt idx="193">
                  <c:v>51</c:v>
                </c:pt>
                <c:pt idx="194">
                  <c:v>48</c:v>
                </c:pt>
                <c:pt idx="195">
                  <c:v>56</c:v>
                </c:pt>
                <c:pt idx="196">
                  <c:v>68</c:v>
                </c:pt>
                <c:pt idx="197">
                  <c:v>66</c:v>
                </c:pt>
                <c:pt idx="198">
                  <c:v>55</c:v>
                </c:pt>
                <c:pt idx="199">
                  <c:v>68</c:v>
                </c:pt>
                <c:pt idx="200">
                  <c:v>44</c:v>
                </c:pt>
                <c:pt idx="201">
                  <c:v>55</c:v>
                </c:pt>
                <c:pt idx="202">
                  <c:v>58</c:v>
                </c:pt>
                <c:pt idx="203">
                  <c:v>56</c:v>
                </c:pt>
                <c:pt idx="204">
                  <c:v>63</c:v>
                </c:pt>
                <c:pt idx="205">
                  <c:v>45</c:v>
                </c:pt>
                <c:pt idx="206">
                  <c:v>32</c:v>
                </c:pt>
                <c:pt idx="207">
                  <c:v>27</c:v>
                </c:pt>
                <c:pt idx="208">
                  <c:v>35</c:v>
                </c:pt>
                <c:pt idx="209">
                  <c:v>37</c:v>
                </c:pt>
                <c:pt idx="210">
                  <c:v>45</c:v>
                </c:pt>
                <c:pt idx="211">
                  <c:v>46</c:v>
                </c:pt>
                <c:pt idx="212">
                  <c:v>76</c:v>
                </c:pt>
                <c:pt idx="213">
                  <c:v>63</c:v>
                </c:pt>
                <c:pt idx="214">
                  <c:v>65</c:v>
                </c:pt>
                <c:pt idx="215">
                  <c:v>48</c:v>
                </c:pt>
                <c:pt idx="216">
                  <c:v>0</c:v>
                </c:pt>
                <c:pt idx="217">
                  <c:v>66</c:v>
                </c:pt>
                <c:pt idx="218">
                  <c:v>0</c:v>
                </c:pt>
                <c:pt idx="219">
                  <c:v>66</c:v>
                </c:pt>
                <c:pt idx="220">
                  <c:v>21</c:v>
                </c:pt>
                <c:pt idx="221">
                  <c:v>85</c:v>
                </c:pt>
                <c:pt idx="222">
                  <c:v>53</c:v>
                </c:pt>
                <c:pt idx="223">
                  <c:v>78</c:v>
                </c:pt>
                <c:pt idx="224">
                  <c:v>68</c:v>
                </c:pt>
                <c:pt idx="225">
                  <c:v>21</c:v>
                </c:pt>
                <c:pt idx="226">
                  <c:v>29</c:v>
                </c:pt>
                <c:pt idx="227">
                  <c:v>62</c:v>
                </c:pt>
                <c:pt idx="228">
                  <c:v>66</c:v>
                </c:pt>
                <c:pt idx="229">
                  <c:v>51</c:v>
                </c:pt>
                <c:pt idx="230">
                  <c:v>68</c:v>
                </c:pt>
                <c:pt idx="231">
                  <c:v>0</c:v>
                </c:pt>
                <c:pt idx="232">
                  <c:v>66</c:v>
                </c:pt>
                <c:pt idx="233">
                  <c:v>53</c:v>
                </c:pt>
                <c:pt idx="234">
                  <c:v>67</c:v>
                </c:pt>
                <c:pt idx="235">
                  <c:v>57</c:v>
                </c:pt>
                <c:pt idx="236">
                  <c:v>66</c:v>
                </c:pt>
                <c:pt idx="237">
                  <c:v>65</c:v>
                </c:pt>
                <c:pt idx="238">
                  <c:v>66</c:v>
                </c:pt>
                <c:pt idx="239">
                  <c:v>0</c:v>
                </c:pt>
                <c:pt idx="240">
                  <c:v>66</c:v>
                </c:pt>
                <c:pt idx="241">
                  <c:v>55</c:v>
                </c:pt>
                <c:pt idx="242">
                  <c:v>57</c:v>
                </c:pt>
                <c:pt idx="243">
                  <c:v>68</c:v>
                </c:pt>
                <c:pt idx="244">
                  <c:v>21</c:v>
                </c:pt>
                <c:pt idx="245">
                  <c:v>59</c:v>
                </c:pt>
                <c:pt idx="246">
                  <c:v>35</c:v>
                </c:pt>
                <c:pt idx="247">
                  <c:v>22</c:v>
                </c:pt>
                <c:pt idx="248">
                  <c:v>66</c:v>
                </c:pt>
                <c:pt idx="249">
                  <c:v>7</c:v>
                </c:pt>
                <c:pt idx="250">
                  <c:v>66</c:v>
                </c:pt>
                <c:pt idx="251">
                  <c:v>50</c:v>
                </c:pt>
                <c:pt idx="252">
                  <c:v>22</c:v>
                </c:pt>
                <c:pt idx="253">
                  <c:v>66</c:v>
                </c:pt>
                <c:pt idx="254">
                  <c:v>0</c:v>
                </c:pt>
                <c:pt idx="255">
                  <c:v>66</c:v>
                </c:pt>
                <c:pt idx="256">
                  <c:v>0</c:v>
                </c:pt>
                <c:pt idx="257">
                  <c:v>66</c:v>
                </c:pt>
                <c:pt idx="258">
                  <c:v>58</c:v>
                </c:pt>
                <c:pt idx="259">
                  <c:v>43</c:v>
                </c:pt>
                <c:pt idx="260">
                  <c:v>78</c:v>
                </c:pt>
                <c:pt idx="261">
                  <c:v>18</c:v>
                </c:pt>
                <c:pt idx="262">
                  <c:v>66</c:v>
                </c:pt>
                <c:pt idx="263">
                  <c:v>58</c:v>
                </c:pt>
                <c:pt idx="264">
                  <c:v>21</c:v>
                </c:pt>
                <c:pt idx="265">
                  <c:v>11</c:v>
                </c:pt>
                <c:pt idx="266">
                  <c:v>0</c:v>
                </c:pt>
                <c:pt idx="267">
                  <c:v>58</c:v>
                </c:pt>
                <c:pt idx="268">
                  <c:v>0</c:v>
                </c:pt>
                <c:pt idx="269">
                  <c:v>66</c:v>
                </c:pt>
                <c:pt idx="270">
                  <c:v>23</c:v>
                </c:pt>
                <c:pt idx="271">
                  <c:v>21</c:v>
                </c:pt>
                <c:pt idx="272">
                  <c:v>67</c:v>
                </c:pt>
                <c:pt idx="273">
                  <c:v>0</c:v>
                </c:pt>
                <c:pt idx="274">
                  <c:v>66</c:v>
                </c:pt>
                <c:pt idx="275">
                  <c:v>31</c:v>
                </c:pt>
                <c:pt idx="276">
                  <c:v>68</c:v>
                </c:pt>
                <c:pt idx="277">
                  <c:v>74</c:v>
                </c:pt>
                <c:pt idx="278">
                  <c:v>0</c:v>
                </c:pt>
                <c:pt idx="279">
                  <c:v>66</c:v>
                </c:pt>
                <c:pt idx="280">
                  <c:v>0</c:v>
                </c:pt>
                <c:pt idx="281">
                  <c:v>66</c:v>
                </c:pt>
                <c:pt idx="282">
                  <c:v>0</c:v>
                </c:pt>
                <c:pt idx="283">
                  <c:v>62</c:v>
                </c:pt>
                <c:pt idx="284">
                  <c:v>74</c:v>
                </c:pt>
                <c:pt idx="285">
                  <c:v>0</c:v>
                </c:pt>
                <c:pt idx="286">
                  <c:v>66</c:v>
                </c:pt>
                <c:pt idx="287">
                  <c:v>58</c:v>
                </c:pt>
                <c:pt idx="288">
                  <c:v>66</c:v>
                </c:pt>
                <c:pt idx="289">
                  <c:v>68</c:v>
                </c:pt>
                <c:pt idx="290">
                  <c:v>0</c:v>
                </c:pt>
                <c:pt idx="291">
                  <c:v>57</c:v>
                </c:pt>
                <c:pt idx="292">
                  <c:v>21</c:v>
                </c:pt>
                <c:pt idx="293">
                  <c:v>63</c:v>
                </c:pt>
                <c:pt idx="294">
                  <c:v>0</c:v>
                </c:pt>
                <c:pt idx="295">
                  <c:v>75</c:v>
                </c:pt>
                <c:pt idx="296">
                  <c:v>0</c:v>
                </c:pt>
                <c:pt idx="297">
                  <c:v>66</c:v>
                </c:pt>
                <c:pt idx="298">
                  <c:v>50</c:v>
                </c:pt>
                <c:pt idx="299">
                  <c:v>58</c:v>
                </c:pt>
                <c:pt idx="300">
                  <c:v>25</c:v>
                </c:pt>
                <c:pt idx="301">
                  <c:v>80</c:v>
                </c:pt>
                <c:pt idx="302">
                  <c:v>0</c:v>
                </c:pt>
                <c:pt idx="303">
                  <c:v>74</c:v>
                </c:pt>
                <c:pt idx="304">
                  <c:v>68</c:v>
                </c:pt>
                <c:pt idx="305">
                  <c:v>21</c:v>
                </c:pt>
                <c:pt idx="306">
                  <c:v>33</c:v>
                </c:pt>
                <c:pt idx="307">
                  <c:v>0</c:v>
                </c:pt>
                <c:pt idx="308">
                  <c:v>65</c:v>
                </c:pt>
                <c:pt idx="309">
                  <c:v>63</c:v>
                </c:pt>
                <c:pt idx="310">
                  <c:v>21</c:v>
                </c:pt>
                <c:pt idx="311">
                  <c:v>72</c:v>
                </c:pt>
                <c:pt idx="312">
                  <c:v>2</c:v>
                </c:pt>
                <c:pt idx="313">
                  <c:v>41</c:v>
                </c:pt>
                <c:pt idx="314">
                  <c:v>66</c:v>
                </c:pt>
                <c:pt idx="315">
                  <c:v>48</c:v>
                </c:pt>
                <c:pt idx="316">
                  <c:v>0</c:v>
                </c:pt>
                <c:pt idx="317">
                  <c:v>84</c:v>
                </c:pt>
                <c:pt idx="318">
                  <c:v>0</c:v>
                </c:pt>
                <c:pt idx="319">
                  <c:v>65</c:v>
                </c:pt>
                <c:pt idx="320">
                  <c:v>0</c:v>
                </c:pt>
                <c:pt idx="321">
                  <c:v>65</c:v>
                </c:pt>
                <c:pt idx="322">
                  <c:v>58</c:v>
                </c:pt>
                <c:pt idx="323">
                  <c:v>0</c:v>
                </c:pt>
                <c:pt idx="324">
                  <c:v>65</c:v>
                </c:pt>
                <c:pt idx="325">
                  <c:v>59</c:v>
                </c:pt>
                <c:pt idx="326">
                  <c:v>14</c:v>
                </c:pt>
                <c:pt idx="327">
                  <c:v>84</c:v>
                </c:pt>
                <c:pt idx="328">
                  <c:v>0</c:v>
                </c:pt>
                <c:pt idx="329">
                  <c:v>65</c:v>
                </c:pt>
                <c:pt idx="330">
                  <c:v>58</c:v>
                </c:pt>
                <c:pt idx="331">
                  <c:v>0</c:v>
                </c:pt>
                <c:pt idx="332">
                  <c:v>65</c:v>
                </c:pt>
                <c:pt idx="333">
                  <c:v>38</c:v>
                </c:pt>
                <c:pt idx="334">
                  <c:v>22</c:v>
                </c:pt>
                <c:pt idx="335">
                  <c:v>65</c:v>
                </c:pt>
                <c:pt idx="336">
                  <c:v>54</c:v>
                </c:pt>
                <c:pt idx="337">
                  <c:v>0</c:v>
                </c:pt>
                <c:pt idx="338">
                  <c:v>65</c:v>
                </c:pt>
                <c:pt idx="339">
                  <c:v>48</c:v>
                </c:pt>
                <c:pt idx="340">
                  <c:v>21</c:v>
                </c:pt>
                <c:pt idx="341">
                  <c:v>65</c:v>
                </c:pt>
                <c:pt idx="342">
                  <c:v>54</c:v>
                </c:pt>
                <c:pt idx="343">
                  <c:v>22</c:v>
                </c:pt>
                <c:pt idx="344">
                  <c:v>10</c:v>
                </c:pt>
                <c:pt idx="345">
                  <c:v>66</c:v>
                </c:pt>
                <c:pt idx="346">
                  <c:v>0</c:v>
                </c:pt>
                <c:pt idx="347">
                  <c:v>66</c:v>
                </c:pt>
                <c:pt idx="348">
                  <c:v>23</c:v>
                </c:pt>
                <c:pt idx="349">
                  <c:v>66</c:v>
                </c:pt>
                <c:pt idx="350">
                  <c:v>0</c:v>
                </c:pt>
                <c:pt idx="351">
                  <c:v>21</c:v>
                </c:pt>
                <c:pt idx="352">
                  <c:v>59</c:v>
                </c:pt>
                <c:pt idx="353">
                  <c:v>66</c:v>
                </c:pt>
                <c:pt idx="354">
                  <c:v>57</c:v>
                </c:pt>
                <c:pt idx="355">
                  <c:v>21</c:v>
                </c:pt>
                <c:pt idx="356">
                  <c:v>66</c:v>
                </c:pt>
                <c:pt idx="357">
                  <c:v>0</c:v>
                </c:pt>
                <c:pt idx="358">
                  <c:v>21</c:v>
                </c:pt>
                <c:pt idx="359">
                  <c:v>66</c:v>
                </c:pt>
                <c:pt idx="360">
                  <c:v>58</c:v>
                </c:pt>
                <c:pt idx="361">
                  <c:v>0</c:v>
                </c:pt>
                <c:pt idx="362">
                  <c:v>59</c:v>
                </c:pt>
                <c:pt idx="363">
                  <c:v>0</c:v>
                </c:pt>
                <c:pt idx="364">
                  <c:v>66</c:v>
                </c:pt>
                <c:pt idx="365">
                  <c:v>0</c:v>
                </c:pt>
                <c:pt idx="366">
                  <c:v>66</c:v>
                </c:pt>
                <c:pt idx="367">
                  <c:v>50</c:v>
                </c:pt>
                <c:pt idx="368">
                  <c:v>50</c:v>
                </c:pt>
                <c:pt idx="369">
                  <c:v>66</c:v>
                </c:pt>
                <c:pt idx="370">
                  <c:v>46</c:v>
                </c:pt>
                <c:pt idx="371">
                  <c:v>21</c:v>
                </c:pt>
                <c:pt idx="372">
                  <c:v>66</c:v>
                </c:pt>
                <c:pt idx="373">
                  <c:v>59</c:v>
                </c:pt>
                <c:pt idx="374">
                  <c:v>66</c:v>
                </c:pt>
                <c:pt idx="375">
                  <c:v>53</c:v>
                </c:pt>
                <c:pt idx="376">
                  <c:v>0</c:v>
                </c:pt>
                <c:pt idx="377">
                  <c:v>26</c:v>
                </c:pt>
                <c:pt idx="378">
                  <c:v>66</c:v>
                </c:pt>
                <c:pt idx="379">
                  <c:v>11</c:v>
                </c:pt>
                <c:pt idx="380">
                  <c:v>7</c:v>
                </c:pt>
                <c:pt idx="381">
                  <c:v>68</c:v>
                </c:pt>
                <c:pt idx="382">
                  <c:v>66</c:v>
                </c:pt>
                <c:pt idx="383">
                  <c:v>59</c:v>
                </c:pt>
                <c:pt idx="384">
                  <c:v>0</c:v>
                </c:pt>
                <c:pt idx="385">
                  <c:v>66</c:v>
                </c:pt>
                <c:pt idx="386">
                  <c:v>71</c:v>
                </c:pt>
                <c:pt idx="387">
                  <c:v>7</c:v>
                </c:pt>
                <c:pt idx="388">
                  <c:v>86</c:v>
                </c:pt>
                <c:pt idx="389">
                  <c:v>23</c:v>
                </c:pt>
                <c:pt idx="390">
                  <c:v>66</c:v>
                </c:pt>
                <c:pt idx="391">
                  <c:v>81</c:v>
                </c:pt>
                <c:pt idx="392">
                  <c:v>6</c:v>
                </c:pt>
                <c:pt idx="393">
                  <c:v>0</c:v>
                </c:pt>
                <c:pt idx="394">
                  <c:v>22</c:v>
                </c:pt>
                <c:pt idx="395">
                  <c:v>7</c:v>
                </c:pt>
                <c:pt idx="396">
                  <c:v>22</c:v>
                </c:pt>
                <c:pt idx="397">
                  <c:v>66</c:v>
                </c:pt>
                <c:pt idx="398">
                  <c:v>58</c:v>
                </c:pt>
                <c:pt idx="399">
                  <c:v>0</c:v>
                </c:pt>
                <c:pt idx="400">
                  <c:v>21</c:v>
                </c:pt>
                <c:pt idx="401">
                  <c:v>66</c:v>
                </c:pt>
                <c:pt idx="402">
                  <c:v>84</c:v>
                </c:pt>
                <c:pt idx="403">
                  <c:v>3</c:v>
                </c:pt>
                <c:pt idx="404">
                  <c:v>15</c:v>
                </c:pt>
                <c:pt idx="405">
                  <c:v>0</c:v>
                </c:pt>
                <c:pt idx="406">
                  <c:v>66</c:v>
                </c:pt>
                <c:pt idx="407">
                  <c:v>29</c:v>
                </c:pt>
                <c:pt idx="408">
                  <c:v>0</c:v>
                </c:pt>
                <c:pt idx="409">
                  <c:v>68</c:v>
                </c:pt>
                <c:pt idx="410">
                  <c:v>0</c:v>
                </c:pt>
                <c:pt idx="411">
                  <c:v>22</c:v>
                </c:pt>
                <c:pt idx="412">
                  <c:v>66</c:v>
                </c:pt>
                <c:pt idx="413">
                  <c:v>86</c:v>
                </c:pt>
                <c:pt idx="414">
                  <c:v>0</c:v>
                </c:pt>
                <c:pt idx="415">
                  <c:v>66</c:v>
                </c:pt>
                <c:pt idx="416">
                  <c:v>4</c:v>
                </c:pt>
                <c:pt idx="417">
                  <c:v>23</c:v>
                </c:pt>
                <c:pt idx="418">
                  <c:v>67</c:v>
                </c:pt>
                <c:pt idx="419">
                  <c:v>59</c:v>
                </c:pt>
                <c:pt idx="420">
                  <c:v>54</c:v>
                </c:pt>
                <c:pt idx="421">
                  <c:v>57</c:v>
                </c:pt>
                <c:pt idx="422">
                  <c:v>54</c:v>
                </c:pt>
                <c:pt idx="423">
                  <c:v>54</c:v>
                </c:pt>
                <c:pt idx="424">
                  <c:v>54</c:v>
                </c:pt>
                <c:pt idx="425">
                  <c:v>54</c:v>
                </c:pt>
                <c:pt idx="426">
                  <c:v>54</c:v>
                </c:pt>
                <c:pt idx="427">
                  <c:v>54</c:v>
                </c:pt>
                <c:pt idx="428">
                  <c:v>54</c:v>
                </c:pt>
                <c:pt idx="429">
                  <c:v>54</c:v>
                </c:pt>
                <c:pt idx="430">
                  <c:v>54</c:v>
                </c:pt>
                <c:pt idx="431">
                  <c:v>54</c:v>
                </c:pt>
                <c:pt idx="432">
                  <c:v>54</c:v>
                </c:pt>
                <c:pt idx="433">
                  <c:v>54</c:v>
                </c:pt>
                <c:pt idx="434">
                  <c:v>54</c:v>
                </c:pt>
                <c:pt idx="435">
                  <c:v>54</c:v>
                </c:pt>
                <c:pt idx="436">
                  <c:v>54</c:v>
                </c:pt>
                <c:pt idx="437">
                  <c:v>54</c:v>
                </c:pt>
                <c:pt idx="438">
                  <c:v>54</c:v>
                </c:pt>
                <c:pt idx="439">
                  <c:v>54</c:v>
                </c:pt>
                <c:pt idx="440">
                  <c:v>54</c:v>
                </c:pt>
                <c:pt idx="441">
                  <c:v>54</c:v>
                </c:pt>
                <c:pt idx="442">
                  <c:v>54</c:v>
                </c:pt>
                <c:pt idx="443">
                  <c:v>54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54</c:v>
                </c:pt>
                <c:pt idx="449">
                  <c:v>54</c:v>
                </c:pt>
                <c:pt idx="450">
                  <c:v>53</c:v>
                </c:pt>
                <c:pt idx="451">
                  <c:v>53</c:v>
                </c:pt>
                <c:pt idx="452">
                  <c:v>53</c:v>
                </c:pt>
                <c:pt idx="453">
                  <c:v>53</c:v>
                </c:pt>
                <c:pt idx="454">
                  <c:v>53</c:v>
                </c:pt>
                <c:pt idx="455">
                  <c:v>53</c:v>
                </c:pt>
                <c:pt idx="456">
                  <c:v>53</c:v>
                </c:pt>
                <c:pt idx="457">
                  <c:v>53</c:v>
                </c:pt>
                <c:pt idx="458">
                  <c:v>53</c:v>
                </c:pt>
                <c:pt idx="459">
                  <c:v>53</c:v>
                </c:pt>
                <c:pt idx="460">
                  <c:v>53</c:v>
                </c:pt>
                <c:pt idx="461">
                  <c:v>53</c:v>
                </c:pt>
                <c:pt idx="462">
                  <c:v>53</c:v>
                </c:pt>
                <c:pt idx="463">
                  <c:v>53</c:v>
                </c:pt>
                <c:pt idx="464">
                  <c:v>53</c:v>
                </c:pt>
                <c:pt idx="465">
                  <c:v>53</c:v>
                </c:pt>
                <c:pt idx="466">
                  <c:v>53</c:v>
                </c:pt>
                <c:pt idx="467">
                  <c:v>53</c:v>
                </c:pt>
                <c:pt idx="468">
                  <c:v>53</c:v>
                </c:pt>
                <c:pt idx="469">
                  <c:v>53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53</c:v>
                </c:pt>
                <c:pt idx="474">
                  <c:v>53</c:v>
                </c:pt>
                <c:pt idx="475">
                  <c:v>53</c:v>
                </c:pt>
                <c:pt idx="476">
                  <c:v>53</c:v>
                </c:pt>
                <c:pt idx="477">
                  <c:v>53</c:v>
                </c:pt>
                <c:pt idx="478">
                  <c:v>53</c:v>
                </c:pt>
                <c:pt idx="479">
                  <c:v>53</c:v>
                </c:pt>
                <c:pt idx="480">
                  <c:v>53</c:v>
                </c:pt>
                <c:pt idx="481">
                  <c:v>53</c:v>
                </c:pt>
                <c:pt idx="482">
                  <c:v>53</c:v>
                </c:pt>
                <c:pt idx="483">
                  <c:v>53</c:v>
                </c:pt>
                <c:pt idx="484">
                  <c:v>53</c:v>
                </c:pt>
                <c:pt idx="485">
                  <c:v>54</c:v>
                </c:pt>
                <c:pt idx="486">
                  <c:v>54</c:v>
                </c:pt>
                <c:pt idx="487">
                  <c:v>54</c:v>
                </c:pt>
                <c:pt idx="488">
                  <c:v>54</c:v>
                </c:pt>
                <c:pt idx="489">
                  <c:v>54</c:v>
                </c:pt>
                <c:pt idx="490">
                  <c:v>54</c:v>
                </c:pt>
                <c:pt idx="491">
                  <c:v>54</c:v>
                </c:pt>
                <c:pt idx="492">
                  <c:v>54</c:v>
                </c:pt>
                <c:pt idx="493">
                  <c:v>54</c:v>
                </c:pt>
                <c:pt idx="494">
                  <c:v>54</c:v>
                </c:pt>
                <c:pt idx="495">
                  <c:v>54</c:v>
                </c:pt>
                <c:pt idx="496">
                  <c:v>54</c:v>
                </c:pt>
                <c:pt idx="497">
                  <c:v>54</c:v>
                </c:pt>
                <c:pt idx="498">
                  <c:v>54</c:v>
                </c:pt>
                <c:pt idx="499">
                  <c:v>54</c:v>
                </c:pt>
                <c:pt idx="500">
                  <c:v>54</c:v>
                </c:pt>
                <c:pt idx="501">
                  <c:v>54</c:v>
                </c:pt>
                <c:pt idx="502">
                  <c:v>54</c:v>
                </c:pt>
                <c:pt idx="503">
                  <c:v>54</c:v>
                </c:pt>
                <c:pt idx="504">
                  <c:v>54</c:v>
                </c:pt>
                <c:pt idx="505">
                  <c:v>54</c:v>
                </c:pt>
                <c:pt idx="506">
                  <c:v>54</c:v>
                </c:pt>
                <c:pt idx="507">
                  <c:v>54</c:v>
                </c:pt>
                <c:pt idx="508">
                  <c:v>54</c:v>
                </c:pt>
                <c:pt idx="509">
                  <c:v>54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54</c:v>
                </c:pt>
                <c:pt idx="514">
                  <c:v>54</c:v>
                </c:pt>
                <c:pt idx="515">
                  <c:v>54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54</c:v>
                </c:pt>
                <c:pt idx="520">
                  <c:v>54</c:v>
                </c:pt>
                <c:pt idx="521">
                  <c:v>54</c:v>
                </c:pt>
                <c:pt idx="522">
                  <c:v>54</c:v>
                </c:pt>
                <c:pt idx="523">
                  <c:v>54</c:v>
                </c:pt>
                <c:pt idx="524">
                  <c:v>54</c:v>
                </c:pt>
                <c:pt idx="525">
                  <c:v>54</c:v>
                </c:pt>
                <c:pt idx="526">
                  <c:v>54</c:v>
                </c:pt>
                <c:pt idx="527">
                  <c:v>54</c:v>
                </c:pt>
                <c:pt idx="528">
                  <c:v>54</c:v>
                </c:pt>
                <c:pt idx="529">
                  <c:v>54</c:v>
                </c:pt>
                <c:pt idx="530">
                  <c:v>54</c:v>
                </c:pt>
                <c:pt idx="531">
                  <c:v>54</c:v>
                </c:pt>
                <c:pt idx="532">
                  <c:v>54</c:v>
                </c:pt>
                <c:pt idx="533">
                  <c:v>54</c:v>
                </c:pt>
                <c:pt idx="534">
                  <c:v>54</c:v>
                </c:pt>
                <c:pt idx="535">
                  <c:v>54</c:v>
                </c:pt>
                <c:pt idx="536">
                  <c:v>54</c:v>
                </c:pt>
                <c:pt idx="537">
                  <c:v>54</c:v>
                </c:pt>
                <c:pt idx="538">
                  <c:v>54</c:v>
                </c:pt>
                <c:pt idx="539">
                  <c:v>54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54</c:v>
                </c:pt>
                <c:pt idx="549">
                  <c:v>54</c:v>
                </c:pt>
                <c:pt idx="550">
                  <c:v>54</c:v>
                </c:pt>
                <c:pt idx="551">
                  <c:v>54</c:v>
                </c:pt>
                <c:pt idx="552">
                  <c:v>54</c:v>
                </c:pt>
                <c:pt idx="553">
                  <c:v>54</c:v>
                </c:pt>
                <c:pt idx="554">
                  <c:v>54</c:v>
                </c:pt>
                <c:pt idx="555">
                  <c:v>54</c:v>
                </c:pt>
                <c:pt idx="556">
                  <c:v>54</c:v>
                </c:pt>
                <c:pt idx="557">
                  <c:v>54</c:v>
                </c:pt>
                <c:pt idx="558">
                  <c:v>54</c:v>
                </c:pt>
                <c:pt idx="559">
                  <c:v>54</c:v>
                </c:pt>
                <c:pt idx="560">
                  <c:v>54</c:v>
                </c:pt>
                <c:pt idx="561">
                  <c:v>54</c:v>
                </c:pt>
                <c:pt idx="562">
                  <c:v>54</c:v>
                </c:pt>
                <c:pt idx="563">
                  <c:v>54</c:v>
                </c:pt>
                <c:pt idx="564">
                  <c:v>54</c:v>
                </c:pt>
                <c:pt idx="565">
                  <c:v>54</c:v>
                </c:pt>
                <c:pt idx="566">
                  <c:v>54</c:v>
                </c:pt>
                <c:pt idx="567">
                  <c:v>54</c:v>
                </c:pt>
                <c:pt idx="568">
                  <c:v>54</c:v>
                </c:pt>
                <c:pt idx="569">
                  <c:v>54</c:v>
                </c:pt>
                <c:pt idx="570">
                  <c:v>54</c:v>
                </c:pt>
                <c:pt idx="571">
                  <c:v>54</c:v>
                </c:pt>
                <c:pt idx="572">
                  <c:v>54</c:v>
                </c:pt>
                <c:pt idx="573">
                  <c:v>54</c:v>
                </c:pt>
                <c:pt idx="574">
                  <c:v>54</c:v>
                </c:pt>
                <c:pt idx="575">
                  <c:v>54</c:v>
                </c:pt>
                <c:pt idx="576">
                  <c:v>54</c:v>
                </c:pt>
                <c:pt idx="577">
                  <c:v>54</c:v>
                </c:pt>
                <c:pt idx="578">
                  <c:v>54</c:v>
                </c:pt>
                <c:pt idx="579">
                  <c:v>54</c:v>
                </c:pt>
                <c:pt idx="580">
                  <c:v>48</c:v>
                </c:pt>
                <c:pt idx="581">
                  <c:v>48</c:v>
                </c:pt>
                <c:pt idx="582">
                  <c:v>48</c:v>
                </c:pt>
                <c:pt idx="583">
                  <c:v>48</c:v>
                </c:pt>
                <c:pt idx="584">
                  <c:v>48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48</c:v>
                </c:pt>
                <c:pt idx="594">
                  <c:v>48</c:v>
                </c:pt>
                <c:pt idx="595">
                  <c:v>48</c:v>
                </c:pt>
                <c:pt idx="596">
                  <c:v>48</c:v>
                </c:pt>
                <c:pt idx="597">
                  <c:v>48</c:v>
                </c:pt>
                <c:pt idx="598">
                  <c:v>48</c:v>
                </c:pt>
                <c:pt idx="599">
                  <c:v>48</c:v>
                </c:pt>
                <c:pt idx="600">
                  <c:v>48</c:v>
                </c:pt>
                <c:pt idx="601">
                  <c:v>48</c:v>
                </c:pt>
                <c:pt idx="602">
                  <c:v>48</c:v>
                </c:pt>
                <c:pt idx="603">
                  <c:v>48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47</c:v>
                </c:pt>
                <c:pt idx="608">
                  <c:v>47</c:v>
                </c:pt>
                <c:pt idx="609">
                  <c:v>47</c:v>
                </c:pt>
                <c:pt idx="610">
                  <c:v>47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47</c:v>
                </c:pt>
                <c:pt idx="619">
                  <c:v>47</c:v>
                </c:pt>
                <c:pt idx="620">
                  <c:v>47</c:v>
                </c:pt>
                <c:pt idx="621">
                  <c:v>47</c:v>
                </c:pt>
                <c:pt idx="622">
                  <c:v>47</c:v>
                </c:pt>
                <c:pt idx="623">
                  <c:v>47</c:v>
                </c:pt>
                <c:pt idx="624">
                  <c:v>47</c:v>
                </c:pt>
                <c:pt idx="625">
                  <c:v>47</c:v>
                </c:pt>
                <c:pt idx="626">
                  <c:v>47</c:v>
                </c:pt>
                <c:pt idx="627">
                  <c:v>47</c:v>
                </c:pt>
                <c:pt idx="628">
                  <c:v>47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47</c:v>
                </c:pt>
                <c:pt idx="633">
                  <c:v>47</c:v>
                </c:pt>
                <c:pt idx="634">
                  <c:v>47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47</c:v>
                </c:pt>
                <c:pt idx="642">
                  <c:v>47</c:v>
                </c:pt>
                <c:pt idx="643">
                  <c:v>47</c:v>
                </c:pt>
                <c:pt idx="644">
                  <c:v>47</c:v>
                </c:pt>
                <c:pt idx="645">
                  <c:v>48</c:v>
                </c:pt>
                <c:pt idx="646">
                  <c:v>48</c:v>
                </c:pt>
                <c:pt idx="647">
                  <c:v>48</c:v>
                </c:pt>
                <c:pt idx="648">
                  <c:v>48</c:v>
                </c:pt>
                <c:pt idx="649">
                  <c:v>48</c:v>
                </c:pt>
                <c:pt idx="650">
                  <c:v>48</c:v>
                </c:pt>
                <c:pt idx="651">
                  <c:v>48</c:v>
                </c:pt>
                <c:pt idx="652">
                  <c:v>48</c:v>
                </c:pt>
                <c:pt idx="653">
                  <c:v>48</c:v>
                </c:pt>
                <c:pt idx="654">
                  <c:v>48</c:v>
                </c:pt>
                <c:pt idx="655">
                  <c:v>47</c:v>
                </c:pt>
                <c:pt idx="656">
                  <c:v>47</c:v>
                </c:pt>
                <c:pt idx="657">
                  <c:v>47</c:v>
                </c:pt>
                <c:pt idx="658">
                  <c:v>47</c:v>
                </c:pt>
                <c:pt idx="659">
                  <c:v>47</c:v>
                </c:pt>
                <c:pt idx="660">
                  <c:v>47</c:v>
                </c:pt>
                <c:pt idx="661">
                  <c:v>47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47</c:v>
                </c:pt>
                <c:pt idx="666">
                  <c:v>47</c:v>
                </c:pt>
                <c:pt idx="667">
                  <c:v>47</c:v>
                </c:pt>
                <c:pt idx="668">
                  <c:v>47</c:v>
                </c:pt>
                <c:pt idx="669">
                  <c:v>47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47</c:v>
                </c:pt>
                <c:pt idx="675">
                  <c:v>47</c:v>
                </c:pt>
                <c:pt idx="676">
                  <c:v>47</c:v>
                </c:pt>
                <c:pt idx="677">
                  <c:v>47</c:v>
                </c:pt>
                <c:pt idx="678">
                  <c:v>47</c:v>
                </c:pt>
                <c:pt idx="679">
                  <c:v>47</c:v>
                </c:pt>
                <c:pt idx="680">
                  <c:v>47</c:v>
                </c:pt>
                <c:pt idx="681">
                  <c:v>47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47</c:v>
                </c:pt>
                <c:pt idx="687">
                  <c:v>47</c:v>
                </c:pt>
                <c:pt idx="688">
                  <c:v>47</c:v>
                </c:pt>
                <c:pt idx="689">
                  <c:v>47</c:v>
                </c:pt>
                <c:pt idx="690">
                  <c:v>47</c:v>
                </c:pt>
                <c:pt idx="691">
                  <c:v>47</c:v>
                </c:pt>
                <c:pt idx="692">
                  <c:v>54</c:v>
                </c:pt>
                <c:pt idx="693">
                  <c:v>53</c:v>
                </c:pt>
              </c:numCache>
            </c:numRef>
          </c:val>
        </c:ser>
        <c:ser>
          <c:idx val="1"/>
          <c:order val="1"/>
          <c:val>
            <c:numRef>
              <c:f>'Granulation Dynamics -2'!$J$5:$J$698</c:f>
              <c:numCache>
                <c:formatCode>General</c:formatCode>
                <c:ptCount val="694"/>
                <c:pt idx="0">
                  <c:v>26</c:v>
                </c:pt>
                <c:pt idx="1">
                  <c:v>10</c:v>
                </c:pt>
                <c:pt idx="2">
                  <c:v>62</c:v>
                </c:pt>
                <c:pt idx="3">
                  <c:v>48</c:v>
                </c:pt>
                <c:pt idx="4">
                  <c:v>13</c:v>
                </c:pt>
                <c:pt idx="5">
                  <c:v>0</c:v>
                </c:pt>
                <c:pt idx="6">
                  <c:v>49</c:v>
                </c:pt>
                <c:pt idx="7">
                  <c:v>68</c:v>
                </c:pt>
                <c:pt idx="8">
                  <c:v>44</c:v>
                </c:pt>
                <c:pt idx="9">
                  <c:v>4</c:v>
                </c:pt>
                <c:pt idx="10">
                  <c:v>11</c:v>
                </c:pt>
                <c:pt idx="11">
                  <c:v>53</c:v>
                </c:pt>
                <c:pt idx="12">
                  <c:v>57</c:v>
                </c:pt>
                <c:pt idx="13">
                  <c:v>21</c:v>
                </c:pt>
                <c:pt idx="14">
                  <c:v>0</c:v>
                </c:pt>
                <c:pt idx="15">
                  <c:v>56</c:v>
                </c:pt>
                <c:pt idx="16">
                  <c:v>67</c:v>
                </c:pt>
                <c:pt idx="17">
                  <c:v>18</c:v>
                </c:pt>
                <c:pt idx="18">
                  <c:v>0</c:v>
                </c:pt>
                <c:pt idx="19">
                  <c:v>16</c:v>
                </c:pt>
                <c:pt idx="20">
                  <c:v>65</c:v>
                </c:pt>
                <c:pt idx="21">
                  <c:v>53</c:v>
                </c:pt>
                <c:pt idx="22">
                  <c:v>13</c:v>
                </c:pt>
                <c:pt idx="23">
                  <c:v>44</c:v>
                </c:pt>
                <c:pt idx="24">
                  <c:v>66</c:v>
                </c:pt>
                <c:pt idx="25">
                  <c:v>44</c:v>
                </c:pt>
                <c:pt idx="26">
                  <c:v>11</c:v>
                </c:pt>
                <c:pt idx="27">
                  <c:v>7</c:v>
                </c:pt>
                <c:pt idx="28">
                  <c:v>53</c:v>
                </c:pt>
                <c:pt idx="29">
                  <c:v>58</c:v>
                </c:pt>
                <c:pt idx="30">
                  <c:v>25</c:v>
                </c:pt>
                <c:pt idx="31">
                  <c:v>12</c:v>
                </c:pt>
                <c:pt idx="32">
                  <c:v>11</c:v>
                </c:pt>
                <c:pt idx="33">
                  <c:v>50</c:v>
                </c:pt>
                <c:pt idx="34">
                  <c:v>67</c:v>
                </c:pt>
                <c:pt idx="35">
                  <c:v>18</c:v>
                </c:pt>
                <c:pt idx="36">
                  <c:v>0</c:v>
                </c:pt>
                <c:pt idx="37">
                  <c:v>49</c:v>
                </c:pt>
                <c:pt idx="38">
                  <c:v>0</c:v>
                </c:pt>
                <c:pt idx="39">
                  <c:v>63</c:v>
                </c:pt>
                <c:pt idx="40">
                  <c:v>26</c:v>
                </c:pt>
                <c:pt idx="41">
                  <c:v>11</c:v>
                </c:pt>
                <c:pt idx="42">
                  <c:v>55</c:v>
                </c:pt>
                <c:pt idx="43">
                  <c:v>45</c:v>
                </c:pt>
                <c:pt idx="44">
                  <c:v>13</c:v>
                </c:pt>
                <c:pt idx="45">
                  <c:v>50</c:v>
                </c:pt>
                <c:pt idx="46">
                  <c:v>59</c:v>
                </c:pt>
                <c:pt idx="47">
                  <c:v>10</c:v>
                </c:pt>
                <c:pt idx="48">
                  <c:v>29</c:v>
                </c:pt>
                <c:pt idx="49">
                  <c:v>56</c:v>
                </c:pt>
                <c:pt idx="50">
                  <c:v>45</c:v>
                </c:pt>
                <c:pt idx="51">
                  <c:v>10</c:v>
                </c:pt>
                <c:pt idx="52">
                  <c:v>44</c:v>
                </c:pt>
                <c:pt idx="53">
                  <c:v>61</c:v>
                </c:pt>
                <c:pt idx="54">
                  <c:v>9</c:v>
                </c:pt>
                <c:pt idx="55">
                  <c:v>16</c:v>
                </c:pt>
                <c:pt idx="56">
                  <c:v>67</c:v>
                </c:pt>
                <c:pt idx="57">
                  <c:v>45</c:v>
                </c:pt>
                <c:pt idx="58">
                  <c:v>0</c:v>
                </c:pt>
                <c:pt idx="59">
                  <c:v>58</c:v>
                </c:pt>
                <c:pt idx="60">
                  <c:v>52</c:v>
                </c:pt>
                <c:pt idx="61">
                  <c:v>0</c:v>
                </c:pt>
                <c:pt idx="62">
                  <c:v>39</c:v>
                </c:pt>
                <c:pt idx="63">
                  <c:v>0</c:v>
                </c:pt>
                <c:pt idx="64">
                  <c:v>31</c:v>
                </c:pt>
                <c:pt idx="65">
                  <c:v>65</c:v>
                </c:pt>
                <c:pt idx="66">
                  <c:v>19</c:v>
                </c:pt>
                <c:pt idx="67">
                  <c:v>0</c:v>
                </c:pt>
                <c:pt idx="68">
                  <c:v>55</c:v>
                </c:pt>
                <c:pt idx="69">
                  <c:v>52</c:v>
                </c:pt>
                <c:pt idx="70">
                  <c:v>13</c:v>
                </c:pt>
                <c:pt idx="71">
                  <c:v>50</c:v>
                </c:pt>
                <c:pt idx="72">
                  <c:v>48</c:v>
                </c:pt>
                <c:pt idx="73">
                  <c:v>9</c:v>
                </c:pt>
                <c:pt idx="74">
                  <c:v>0</c:v>
                </c:pt>
                <c:pt idx="75">
                  <c:v>51</c:v>
                </c:pt>
                <c:pt idx="76">
                  <c:v>46</c:v>
                </c:pt>
                <c:pt idx="77">
                  <c:v>10</c:v>
                </c:pt>
                <c:pt idx="78">
                  <c:v>35</c:v>
                </c:pt>
                <c:pt idx="79">
                  <c:v>66</c:v>
                </c:pt>
                <c:pt idx="80">
                  <c:v>19</c:v>
                </c:pt>
                <c:pt idx="81">
                  <c:v>8</c:v>
                </c:pt>
                <c:pt idx="82">
                  <c:v>68</c:v>
                </c:pt>
                <c:pt idx="83">
                  <c:v>39</c:v>
                </c:pt>
                <c:pt idx="84">
                  <c:v>0</c:v>
                </c:pt>
                <c:pt idx="85">
                  <c:v>68</c:v>
                </c:pt>
                <c:pt idx="86">
                  <c:v>11</c:v>
                </c:pt>
                <c:pt idx="87">
                  <c:v>24</c:v>
                </c:pt>
                <c:pt idx="88">
                  <c:v>58</c:v>
                </c:pt>
                <c:pt idx="89">
                  <c:v>13</c:v>
                </c:pt>
                <c:pt idx="90">
                  <c:v>28</c:v>
                </c:pt>
                <c:pt idx="91">
                  <c:v>57</c:v>
                </c:pt>
                <c:pt idx="92">
                  <c:v>0</c:v>
                </c:pt>
                <c:pt idx="93">
                  <c:v>53</c:v>
                </c:pt>
                <c:pt idx="94">
                  <c:v>44</c:v>
                </c:pt>
                <c:pt idx="95">
                  <c:v>47</c:v>
                </c:pt>
                <c:pt idx="96">
                  <c:v>0</c:v>
                </c:pt>
                <c:pt idx="97">
                  <c:v>66</c:v>
                </c:pt>
                <c:pt idx="98">
                  <c:v>45</c:v>
                </c:pt>
                <c:pt idx="99">
                  <c:v>0</c:v>
                </c:pt>
                <c:pt idx="100">
                  <c:v>60</c:v>
                </c:pt>
                <c:pt idx="101">
                  <c:v>68</c:v>
                </c:pt>
                <c:pt idx="102">
                  <c:v>13</c:v>
                </c:pt>
                <c:pt idx="103">
                  <c:v>57</c:v>
                </c:pt>
                <c:pt idx="104">
                  <c:v>9</c:v>
                </c:pt>
                <c:pt idx="105">
                  <c:v>52</c:v>
                </c:pt>
                <c:pt idx="106">
                  <c:v>27</c:v>
                </c:pt>
                <c:pt idx="107">
                  <c:v>38</c:v>
                </c:pt>
                <c:pt idx="108">
                  <c:v>46</c:v>
                </c:pt>
                <c:pt idx="109">
                  <c:v>11</c:v>
                </c:pt>
                <c:pt idx="110">
                  <c:v>50</c:v>
                </c:pt>
                <c:pt idx="111">
                  <c:v>0</c:v>
                </c:pt>
                <c:pt idx="112">
                  <c:v>57</c:v>
                </c:pt>
                <c:pt idx="113">
                  <c:v>0</c:v>
                </c:pt>
                <c:pt idx="114">
                  <c:v>68</c:v>
                </c:pt>
                <c:pt idx="115">
                  <c:v>13</c:v>
                </c:pt>
                <c:pt idx="116">
                  <c:v>58</c:v>
                </c:pt>
                <c:pt idx="117">
                  <c:v>9</c:v>
                </c:pt>
                <c:pt idx="118">
                  <c:v>52</c:v>
                </c:pt>
                <c:pt idx="119">
                  <c:v>19</c:v>
                </c:pt>
                <c:pt idx="120">
                  <c:v>44</c:v>
                </c:pt>
                <c:pt idx="121">
                  <c:v>59</c:v>
                </c:pt>
                <c:pt idx="122">
                  <c:v>0</c:v>
                </c:pt>
                <c:pt idx="123">
                  <c:v>47</c:v>
                </c:pt>
                <c:pt idx="124">
                  <c:v>10</c:v>
                </c:pt>
                <c:pt idx="125">
                  <c:v>61</c:v>
                </c:pt>
                <c:pt idx="126">
                  <c:v>43</c:v>
                </c:pt>
                <c:pt idx="127">
                  <c:v>23</c:v>
                </c:pt>
                <c:pt idx="128">
                  <c:v>46</c:v>
                </c:pt>
                <c:pt idx="129">
                  <c:v>7</c:v>
                </c:pt>
                <c:pt idx="130">
                  <c:v>63</c:v>
                </c:pt>
                <c:pt idx="131">
                  <c:v>11</c:v>
                </c:pt>
                <c:pt idx="132">
                  <c:v>26</c:v>
                </c:pt>
                <c:pt idx="133">
                  <c:v>68</c:v>
                </c:pt>
                <c:pt idx="134">
                  <c:v>6</c:v>
                </c:pt>
                <c:pt idx="135">
                  <c:v>63</c:v>
                </c:pt>
                <c:pt idx="136">
                  <c:v>0</c:v>
                </c:pt>
                <c:pt idx="137">
                  <c:v>67</c:v>
                </c:pt>
                <c:pt idx="138">
                  <c:v>2</c:v>
                </c:pt>
                <c:pt idx="139">
                  <c:v>53</c:v>
                </c:pt>
                <c:pt idx="140">
                  <c:v>13</c:v>
                </c:pt>
                <c:pt idx="141">
                  <c:v>55</c:v>
                </c:pt>
                <c:pt idx="142">
                  <c:v>46</c:v>
                </c:pt>
                <c:pt idx="143">
                  <c:v>11</c:v>
                </c:pt>
                <c:pt idx="144">
                  <c:v>50</c:v>
                </c:pt>
                <c:pt idx="145">
                  <c:v>61</c:v>
                </c:pt>
                <c:pt idx="146">
                  <c:v>10</c:v>
                </c:pt>
                <c:pt idx="147">
                  <c:v>53</c:v>
                </c:pt>
                <c:pt idx="148">
                  <c:v>16</c:v>
                </c:pt>
                <c:pt idx="149">
                  <c:v>47</c:v>
                </c:pt>
                <c:pt idx="150">
                  <c:v>41</c:v>
                </c:pt>
                <c:pt idx="151">
                  <c:v>26</c:v>
                </c:pt>
                <c:pt idx="152">
                  <c:v>68</c:v>
                </c:pt>
                <c:pt idx="153">
                  <c:v>12</c:v>
                </c:pt>
                <c:pt idx="154">
                  <c:v>65</c:v>
                </c:pt>
                <c:pt idx="155">
                  <c:v>34</c:v>
                </c:pt>
                <c:pt idx="156">
                  <c:v>44</c:v>
                </c:pt>
                <c:pt idx="157">
                  <c:v>34</c:v>
                </c:pt>
                <c:pt idx="158">
                  <c:v>0</c:v>
                </c:pt>
                <c:pt idx="159">
                  <c:v>56</c:v>
                </c:pt>
                <c:pt idx="160">
                  <c:v>12</c:v>
                </c:pt>
                <c:pt idx="161">
                  <c:v>60</c:v>
                </c:pt>
                <c:pt idx="162">
                  <c:v>12</c:v>
                </c:pt>
                <c:pt idx="163">
                  <c:v>62</c:v>
                </c:pt>
                <c:pt idx="164">
                  <c:v>30</c:v>
                </c:pt>
                <c:pt idx="165">
                  <c:v>49</c:v>
                </c:pt>
                <c:pt idx="166">
                  <c:v>15</c:v>
                </c:pt>
                <c:pt idx="167">
                  <c:v>53</c:v>
                </c:pt>
                <c:pt idx="168">
                  <c:v>9</c:v>
                </c:pt>
                <c:pt idx="169">
                  <c:v>56</c:v>
                </c:pt>
                <c:pt idx="170">
                  <c:v>42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0</c:v>
                </c:pt>
                <c:pt idx="175">
                  <c:v>52</c:v>
                </c:pt>
                <c:pt idx="176">
                  <c:v>7</c:v>
                </c:pt>
                <c:pt idx="177">
                  <c:v>68</c:v>
                </c:pt>
                <c:pt idx="178">
                  <c:v>7</c:v>
                </c:pt>
                <c:pt idx="179">
                  <c:v>67</c:v>
                </c:pt>
                <c:pt idx="180">
                  <c:v>0</c:v>
                </c:pt>
                <c:pt idx="181">
                  <c:v>49</c:v>
                </c:pt>
                <c:pt idx="182">
                  <c:v>19</c:v>
                </c:pt>
                <c:pt idx="183">
                  <c:v>61</c:v>
                </c:pt>
                <c:pt idx="184">
                  <c:v>0</c:v>
                </c:pt>
                <c:pt idx="185">
                  <c:v>69</c:v>
                </c:pt>
                <c:pt idx="186">
                  <c:v>38</c:v>
                </c:pt>
                <c:pt idx="187">
                  <c:v>12</c:v>
                </c:pt>
                <c:pt idx="188">
                  <c:v>58</c:v>
                </c:pt>
                <c:pt idx="189">
                  <c:v>3</c:v>
                </c:pt>
                <c:pt idx="190">
                  <c:v>54</c:v>
                </c:pt>
                <c:pt idx="191">
                  <c:v>13</c:v>
                </c:pt>
                <c:pt idx="192">
                  <c:v>68</c:v>
                </c:pt>
                <c:pt idx="193">
                  <c:v>11</c:v>
                </c:pt>
                <c:pt idx="194">
                  <c:v>68</c:v>
                </c:pt>
                <c:pt idx="195">
                  <c:v>9</c:v>
                </c:pt>
                <c:pt idx="196">
                  <c:v>62</c:v>
                </c:pt>
                <c:pt idx="197">
                  <c:v>0</c:v>
                </c:pt>
                <c:pt idx="198">
                  <c:v>57</c:v>
                </c:pt>
                <c:pt idx="199">
                  <c:v>6</c:v>
                </c:pt>
                <c:pt idx="200">
                  <c:v>62</c:v>
                </c:pt>
                <c:pt idx="201">
                  <c:v>6</c:v>
                </c:pt>
                <c:pt idx="202">
                  <c:v>43</c:v>
                </c:pt>
                <c:pt idx="203">
                  <c:v>52</c:v>
                </c:pt>
                <c:pt idx="204">
                  <c:v>13</c:v>
                </c:pt>
                <c:pt idx="205">
                  <c:v>66</c:v>
                </c:pt>
                <c:pt idx="206">
                  <c:v>6</c:v>
                </c:pt>
                <c:pt idx="207">
                  <c:v>43</c:v>
                </c:pt>
                <c:pt idx="208">
                  <c:v>1</c:v>
                </c:pt>
                <c:pt idx="209">
                  <c:v>9</c:v>
                </c:pt>
                <c:pt idx="210">
                  <c:v>56</c:v>
                </c:pt>
                <c:pt idx="211">
                  <c:v>13</c:v>
                </c:pt>
                <c:pt idx="212">
                  <c:v>0</c:v>
                </c:pt>
                <c:pt idx="213">
                  <c:v>11</c:v>
                </c:pt>
                <c:pt idx="214">
                  <c:v>68</c:v>
                </c:pt>
                <c:pt idx="215">
                  <c:v>53</c:v>
                </c:pt>
                <c:pt idx="216">
                  <c:v>35</c:v>
                </c:pt>
                <c:pt idx="217">
                  <c:v>52</c:v>
                </c:pt>
                <c:pt idx="218">
                  <c:v>43</c:v>
                </c:pt>
                <c:pt idx="219">
                  <c:v>12</c:v>
                </c:pt>
                <c:pt idx="220">
                  <c:v>63</c:v>
                </c:pt>
                <c:pt idx="221">
                  <c:v>59</c:v>
                </c:pt>
                <c:pt idx="222">
                  <c:v>48</c:v>
                </c:pt>
                <c:pt idx="223">
                  <c:v>11</c:v>
                </c:pt>
                <c:pt idx="224">
                  <c:v>52</c:v>
                </c:pt>
                <c:pt idx="225">
                  <c:v>69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51</c:v>
                </c:pt>
                <c:pt idx="230">
                  <c:v>0</c:v>
                </c:pt>
                <c:pt idx="231">
                  <c:v>8</c:v>
                </c:pt>
                <c:pt idx="232">
                  <c:v>9</c:v>
                </c:pt>
                <c:pt idx="233">
                  <c:v>35</c:v>
                </c:pt>
                <c:pt idx="234">
                  <c:v>57</c:v>
                </c:pt>
                <c:pt idx="235">
                  <c:v>56</c:v>
                </c:pt>
                <c:pt idx="236">
                  <c:v>77</c:v>
                </c:pt>
                <c:pt idx="237">
                  <c:v>8</c:v>
                </c:pt>
                <c:pt idx="238">
                  <c:v>58</c:v>
                </c:pt>
                <c:pt idx="239">
                  <c:v>16</c:v>
                </c:pt>
                <c:pt idx="240">
                  <c:v>75</c:v>
                </c:pt>
                <c:pt idx="241">
                  <c:v>57</c:v>
                </c:pt>
                <c:pt idx="242">
                  <c:v>17</c:v>
                </c:pt>
                <c:pt idx="243">
                  <c:v>58</c:v>
                </c:pt>
                <c:pt idx="244">
                  <c:v>0</c:v>
                </c:pt>
                <c:pt idx="245">
                  <c:v>16</c:v>
                </c:pt>
                <c:pt idx="246">
                  <c:v>57</c:v>
                </c:pt>
                <c:pt idx="247">
                  <c:v>21</c:v>
                </c:pt>
                <c:pt idx="248">
                  <c:v>57</c:v>
                </c:pt>
                <c:pt idx="249">
                  <c:v>0</c:v>
                </c:pt>
                <c:pt idx="250">
                  <c:v>57</c:v>
                </c:pt>
                <c:pt idx="251">
                  <c:v>57</c:v>
                </c:pt>
                <c:pt idx="252">
                  <c:v>0</c:v>
                </c:pt>
                <c:pt idx="253">
                  <c:v>57</c:v>
                </c:pt>
                <c:pt idx="254">
                  <c:v>58</c:v>
                </c:pt>
                <c:pt idx="255">
                  <c:v>0</c:v>
                </c:pt>
                <c:pt idx="256">
                  <c:v>79</c:v>
                </c:pt>
                <c:pt idx="257">
                  <c:v>0</c:v>
                </c:pt>
                <c:pt idx="258">
                  <c:v>57</c:v>
                </c:pt>
                <c:pt idx="259">
                  <c:v>0</c:v>
                </c:pt>
                <c:pt idx="260">
                  <c:v>57</c:v>
                </c:pt>
                <c:pt idx="261">
                  <c:v>24</c:v>
                </c:pt>
                <c:pt idx="262">
                  <c:v>78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51</c:v>
                </c:pt>
                <c:pt idx="267">
                  <c:v>46</c:v>
                </c:pt>
                <c:pt idx="268">
                  <c:v>10</c:v>
                </c:pt>
                <c:pt idx="269">
                  <c:v>17</c:v>
                </c:pt>
                <c:pt idx="270">
                  <c:v>65</c:v>
                </c:pt>
                <c:pt idx="271">
                  <c:v>0</c:v>
                </c:pt>
                <c:pt idx="272">
                  <c:v>78</c:v>
                </c:pt>
                <c:pt idx="273">
                  <c:v>0</c:v>
                </c:pt>
                <c:pt idx="274">
                  <c:v>58</c:v>
                </c:pt>
                <c:pt idx="275">
                  <c:v>0</c:v>
                </c:pt>
                <c:pt idx="276">
                  <c:v>55</c:v>
                </c:pt>
                <c:pt idx="277">
                  <c:v>0</c:v>
                </c:pt>
                <c:pt idx="278">
                  <c:v>55</c:v>
                </c:pt>
                <c:pt idx="279">
                  <c:v>16</c:v>
                </c:pt>
                <c:pt idx="280">
                  <c:v>56</c:v>
                </c:pt>
                <c:pt idx="281">
                  <c:v>0</c:v>
                </c:pt>
                <c:pt idx="282">
                  <c:v>55</c:v>
                </c:pt>
                <c:pt idx="283">
                  <c:v>47</c:v>
                </c:pt>
                <c:pt idx="284">
                  <c:v>48</c:v>
                </c:pt>
                <c:pt idx="285">
                  <c:v>16</c:v>
                </c:pt>
                <c:pt idx="286">
                  <c:v>0</c:v>
                </c:pt>
                <c:pt idx="287">
                  <c:v>47</c:v>
                </c:pt>
                <c:pt idx="288">
                  <c:v>0</c:v>
                </c:pt>
                <c:pt idx="289">
                  <c:v>14</c:v>
                </c:pt>
                <c:pt idx="290">
                  <c:v>0</c:v>
                </c:pt>
                <c:pt idx="291">
                  <c:v>78</c:v>
                </c:pt>
                <c:pt idx="292">
                  <c:v>56</c:v>
                </c:pt>
                <c:pt idx="293">
                  <c:v>0</c:v>
                </c:pt>
                <c:pt idx="294">
                  <c:v>78</c:v>
                </c:pt>
                <c:pt idx="295">
                  <c:v>56</c:v>
                </c:pt>
                <c:pt idx="296">
                  <c:v>75</c:v>
                </c:pt>
                <c:pt idx="297">
                  <c:v>0</c:v>
                </c:pt>
                <c:pt idx="298">
                  <c:v>58</c:v>
                </c:pt>
                <c:pt idx="299">
                  <c:v>0</c:v>
                </c:pt>
                <c:pt idx="300">
                  <c:v>56</c:v>
                </c:pt>
                <c:pt idx="301">
                  <c:v>15</c:v>
                </c:pt>
                <c:pt idx="302">
                  <c:v>0</c:v>
                </c:pt>
                <c:pt idx="303">
                  <c:v>59</c:v>
                </c:pt>
                <c:pt idx="304">
                  <c:v>0</c:v>
                </c:pt>
                <c:pt idx="305">
                  <c:v>67</c:v>
                </c:pt>
                <c:pt idx="306">
                  <c:v>1</c:v>
                </c:pt>
                <c:pt idx="307">
                  <c:v>56</c:v>
                </c:pt>
                <c:pt idx="308">
                  <c:v>0</c:v>
                </c:pt>
                <c:pt idx="309">
                  <c:v>8</c:v>
                </c:pt>
                <c:pt idx="310">
                  <c:v>78</c:v>
                </c:pt>
                <c:pt idx="311">
                  <c:v>0</c:v>
                </c:pt>
                <c:pt idx="312">
                  <c:v>56</c:v>
                </c:pt>
                <c:pt idx="313">
                  <c:v>45</c:v>
                </c:pt>
                <c:pt idx="314">
                  <c:v>56</c:v>
                </c:pt>
                <c:pt idx="315">
                  <c:v>70</c:v>
                </c:pt>
                <c:pt idx="316">
                  <c:v>16</c:v>
                </c:pt>
                <c:pt idx="317">
                  <c:v>61</c:v>
                </c:pt>
                <c:pt idx="318">
                  <c:v>0</c:v>
                </c:pt>
                <c:pt idx="319">
                  <c:v>56</c:v>
                </c:pt>
                <c:pt idx="320">
                  <c:v>3</c:v>
                </c:pt>
                <c:pt idx="321">
                  <c:v>40</c:v>
                </c:pt>
                <c:pt idx="322">
                  <c:v>57</c:v>
                </c:pt>
                <c:pt idx="323">
                  <c:v>56</c:v>
                </c:pt>
                <c:pt idx="324">
                  <c:v>55</c:v>
                </c:pt>
                <c:pt idx="325">
                  <c:v>17</c:v>
                </c:pt>
                <c:pt idx="326">
                  <c:v>78</c:v>
                </c:pt>
                <c:pt idx="327">
                  <c:v>0</c:v>
                </c:pt>
                <c:pt idx="328">
                  <c:v>57</c:v>
                </c:pt>
                <c:pt idx="329">
                  <c:v>16</c:v>
                </c:pt>
                <c:pt idx="330">
                  <c:v>66</c:v>
                </c:pt>
                <c:pt idx="331">
                  <c:v>0</c:v>
                </c:pt>
                <c:pt idx="332">
                  <c:v>64</c:v>
                </c:pt>
                <c:pt idx="333">
                  <c:v>7</c:v>
                </c:pt>
                <c:pt idx="334">
                  <c:v>57</c:v>
                </c:pt>
                <c:pt idx="335">
                  <c:v>0</c:v>
                </c:pt>
                <c:pt idx="336">
                  <c:v>1</c:v>
                </c:pt>
                <c:pt idx="337">
                  <c:v>76</c:v>
                </c:pt>
                <c:pt idx="338">
                  <c:v>0</c:v>
                </c:pt>
                <c:pt idx="339">
                  <c:v>57</c:v>
                </c:pt>
                <c:pt idx="340">
                  <c:v>0</c:v>
                </c:pt>
                <c:pt idx="341">
                  <c:v>18</c:v>
                </c:pt>
                <c:pt idx="342">
                  <c:v>77</c:v>
                </c:pt>
                <c:pt idx="343">
                  <c:v>72</c:v>
                </c:pt>
                <c:pt idx="344">
                  <c:v>0</c:v>
                </c:pt>
                <c:pt idx="345">
                  <c:v>60</c:v>
                </c:pt>
                <c:pt idx="346">
                  <c:v>6</c:v>
                </c:pt>
                <c:pt idx="347">
                  <c:v>18</c:v>
                </c:pt>
                <c:pt idx="348">
                  <c:v>61</c:v>
                </c:pt>
                <c:pt idx="349">
                  <c:v>0</c:v>
                </c:pt>
                <c:pt idx="350">
                  <c:v>66</c:v>
                </c:pt>
                <c:pt idx="351">
                  <c:v>0</c:v>
                </c:pt>
                <c:pt idx="352">
                  <c:v>36</c:v>
                </c:pt>
                <c:pt idx="353">
                  <c:v>57</c:v>
                </c:pt>
                <c:pt idx="354">
                  <c:v>0</c:v>
                </c:pt>
                <c:pt idx="355">
                  <c:v>57</c:v>
                </c:pt>
                <c:pt idx="356">
                  <c:v>0</c:v>
                </c:pt>
                <c:pt idx="357">
                  <c:v>59</c:v>
                </c:pt>
                <c:pt idx="358">
                  <c:v>79</c:v>
                </c:pt>
                <c:pt idx="359">
                  <c:v>0</c:v>
                </c:pt>
                <c:pt idx="360">
                  <c:v>57</c:v>
                </c:pt>
                <c:pt idx="361">
                  <c:v>0</c:v>
                </c:pt>
                <c:pt idx="362">
                  <c:v>57</c:v>
                </c:pt>
                <c:pt idx="363">
                  <c:v>66</c:v>
                </c:pt>
                <c:pt idx="364">
                  <c:v>0</c:v>
                </c:pt>
                <c:pt idx="365">
                  <c:v>66</c:v>
                </c:pt>
                <c:pt idx="366">
                  <c:v>0</c:v>
                </c:pt>
                <c:pt idx="367">
                  <c:v>48</c:v>
                </c:pt>
                <c:pt idx="368">
                  <c:v>56</c:v>
                </c:pt>
                <c:pt idx="369">
                  <c:v>10</c:v>
                </c:pt>
                <c:pt idx="370">
                  <c:v>76</c:v>
                </c:pt>
                <c:pt idx="371">
                  <c:v>0</c:v>
                </c:pt>
                <c:pt idx="372">
                  <c:v>61</c:v>
                </c:pt>
                <c:pt idx="373">
                  <c:v>0</c:v>
                </c:pt>
                <c:pt idx="374">
                  <c:v>29</c:v>
                </c:pt>
                <c:pt idx="375">
                  <c:v>57</c:v>
                </c:pt>
                <c:pt idx="376">
                  <c:v>0</c:v>
                </c:pt>
                <c:pt idx="377">
                  <c:v>57</c:v>
                </c:pt>
                <c:pt idx="378">
                  <c:v>0</c:v>
                </c:pt>
                <c:pt idx="379">
                  <c:v>18</c:v>
                </c:pt>
                <c:pt idx="380">
                  <c:v>76</c:v>
                </c:pt>
                <c:pt idx="381">
                  <c:v>0</c:v>
                </c:pt>
                <c:pt idx="382">
                  <c:v>60</c:v>
                </c:pt>
                <c:pt idx="383">
                  <c:v>0</c:v>
                </c:pt>
                <c:pt idx="384">
                  <c:v>20</c:v>
                </c:pt>
                <c:pt idx="385">
                  <c:v>59</c:v>
                </c:pt>
                <c:pt idx="386">
                  <c:v>0</c:v>
                </c:pt>
                <c:pt idx="387">
                  <c:v>57</c:v>
                </c:pt>
                <c:pt idx="388">
                  <c:v>0</c:v>
                </c:pt>
                <c:pt idx="389">
                  <c:v>1</c:v>
                </c:pt>
                <c:pt idx="390">
                  <c:v>57</c:v>
                </c:pt>
                <c:pt idx="391">
                  <c:v>0</c:v>
                </c:pt>
                <c:pt idx="392">
                  <c:v>77</c:v>
                </c:pt>
                <c:pt idx="393">
                  <c:v>0</c:v>
                </c:pt>
                <c:pt idx="394">
                  <c:v>57</c:v>
                </c:pt>
                <c:pt idx="395">
                  <c:v>69</c:v>
                </c:pt>
                <c:pt idx="396">
                  <c:v>0</c:v>
                </c:pt>
                <c:pt idx="397">
                  <c:v>63</c:v>
                </c:pt>
                <c:pt idx="398">
                  <c:v>33</c:v>
                </c:pt>
                <c:pt idx="399">
                  <c:v>57</c:v>
                </c:pt>
                <c:pt idx="400">
                  <c:v>10</c:v>
                </c:pt>
                <c:pt idx="401">
                  <c:v>57</c:v>
                </c:pt>
                <c:pt idx="402">
                  <c:v>0</c:v>
                </c:pt>
                <c:pt idx="403">
                  <c:v>58</c:v>
                </c:pt>
                <c:pt idx="404">
                  <c:v>27</c:v>
                </c:pt>
                <c:pt idx="405">
                  <c:v>18</c:v>
                </c:pt>
                <c:pt idx="406">
                  <c:v>68</c:v>
                </c:pt>
                <c:pt idx="407">
                  <c:v>0</c:v>
                </c:pt>
                <c:pt idx="408">
                  <c:v>57</c:v>
                </c:pt>
                <c:pt idx="409">
                  <c:v>13</c:v>
                </c:pt>
                <c:pt idx="410">
                  <c:v>16</c:v>
                </c:pt>
                <c:pt idx="411">
                  <c:v>57</c:v>
                </c:pt>
                <c:pt idx="412">
                  <c:v>32</c:v>
                </c:pt>
                <c:pt idx="413">
                  <c:v>72</c:v>
                </c:pt>
                <c:pt idx="414">
                  <c:v>70</c:v>
                </c:pt>
                <c:pt idx="415">
                  <c:v>10</c:v>
                </c:pt>
                <c:pt idx="416">
                  <c:v>76</c:v>
                </c:pt>
                <c:pt idx="417">
                  <c:v>6</c:v>
                </c:pt>
                <c:pt idx="418">
                  <c:v>18</c:v>
                </c:pt>
                <c:pt idx="419">
                  <c:v>44</c:v>
                </c:pt>
                <c:pt idx="420">
                  <c:v>0</c:v>
                </c:pt>
                <c:pt idx="421">
                  <c:v>42</c:v>
                </c:pt>
                <c:pt idx="422">
                  <c:v>57</c:v>
                </c:pt>
                <c:pt idx="423">
                  <c:v>7</c:v>
                </c:pt>
                <c:pt idx="424">
                  <c:v>18</c:v>
                </c:pt>
                <c:pt idx="425">
                  <c:v>57</c:v>
                </c:pt>
                <c:pt idx="426">
                  <c:v>43</c:v>
                </c:pt>
                <c:pt idx="427">
                  <c:v>0</c:v>
                </c:pt>
                <c:pt idx="428">
                  <c:v>57</c:v>
                </c:pt>
                <c:pt idx="429">
                  <c:v>0</c:v>
                </c:pt>
                <c:pt idx="430">
                  <c:v>54</c:v>
                </c:pt>
                <c:pt idx="431">
                  <c:v>72</c:v>
                </c:pt>
                <c:pt idx="432">
                  <c:v>0</c:v>
                </c:pt>
                <c:pt idx="433">
                  <c:v>75</c:v>
                </c:pt>
                <c:pt idx="434">
                  <c:v>18</c:v>
                </c:pt>
                <c:pt idx="435">
                  <c:v>45</c:v>
                </c:pt>
                <c:pt idx="436">
                  <c:v>53</c:v>
                </c:pt>
                <c:pt idx="437">
                  <c:v>17</c:v>
                </c:pt>
                <c:pt idx="438">
                  <c:v>72</c:v>
                </c:pt>
                <c:pt idx="439">
                  <c:v>0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45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45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46</c:v>
                </c:pt>
                <c:pt idx="487">
                  <c:v>46</c:v>
                </c:pt>
                <c:pt idx="488">
                  <c:v>46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46</c:v>
                </c:pt>
                <c:pt idx="503">
                  <c:v>46</c:v>
                </c:pt>
                <c:pt idx="504">
                  <c:v>46</c:v>
                </c:pt>
                <c:pt idx="505">
                  <c:v>46</c:v>
                </c:pt>
                <c:pt idx="506">
                  <c:v>46</c:v>
                </c:pt>
                <c:pt idx="507">
                  <c:v>46</c:v>
                </c:pt>
                <c:pt idx="508">
                  <c:v>46</c:v>
                </c:pt>
                <c:pt idx="509">
                  <c:v>46</c:v>
                </c:pt>
                <c:pt idx="510">
                  <c:v>46</c:v>
                </c:pt>
                <c:pt idx="511">
                  <c:v>46</c:v>
                </c:pt>
                <c:pt idx="512">
                  <c:v>46</c:v>
                </c:pt>
                <c:pt idx="513">
                  <c:v>46</c:v>
                </c:pt>
                <c:pt idx="514">
                  <c:v>46</c:v>
                </c:pt>
                <c:pt idx="515">
                  <c:v>46</c:v>
                </c:pt>
                <c:pt idx="516">
                  <c:v>46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46</c:v>
                </c:pt>
                <c:pt idx="521">
                  <c:v>46</c:v>
                </c:pt>
                <c:pt idx="522">
                  <c:v>46</c:v>
                </c:pt>
                <c:pt idx="523">
                  <c:v>46</c:v>
                </c:pt>
                <c:pt idx="524">
                  <c:v>46</c:v>
                </c:pt>
                <c:pt idx="525">
                  <c:v>46</c:v>
                </c:pt>
                <c:pt idx="526">
                  <c:v>46</c:v>
                </c:pt>
                <c:pt idx="527">
                  <c:v>46</c:v>
                </c:pt>
                <c:pt idx="528">
                  <c:v>46</c:v>
                </c:pt>
                <c:pt idx="529">
                  <c:v>46</c:v>
                </c:pt>
                <c:pt idx="530">
                  <c:v>46</c:v>
                </c:pt>
                <c:pt idx="531">
                  <c:v>46</c:v>
                </c:pt>
                <c:pt idx="532">
                  <c:v>46</c:v>
                </c:pt>
                <c:pt idx="533">
                  <c:v>46</c:v>
                </c:pt>
                <c:pt idx="534">
                  <c:v>46</c:v>
                </c:pt>
                <c:pt idx="535">
                  <c:v>46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46</c:v>
                </c:pt>
                <c:pt idx="545">
                  <c:v>46</c:v>
                </c:pt>
                <c:pt idx="546">
                  <c:v>46</c:v>
                </c:pt>
                <c:pt idx="547">
                  <c:v>46</c:v>
                </c:pt>
                <c:pt idx="548">
                  <c:v>46</c:v>
                </c:pt>
                <c:pt idx="549">
                  <c:v>46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46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46</c:v>
                </c:pt>
                <c:pt idx="562">
                  <c:v>46</c:v>
                </c:pt>
                <c:pt idx="563">
                  <c:v>46</c:v>
                </c:pt>
                <c:pt idx="564">
                  <c:v>46</c:v>
                </c:pt>
                <c:pt idx="565">
                  <c:v>46</c:v>
                </c:pt>
                <c:pt idx="566">
                  <c:v>46</c:v>
                </c:pt>
                <c:pt idx="567">
                  <c:v>46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46</c:v>
                </c:pt>
                <c:pt idx="574">
                  <c:v>46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43</c:v>
                </c:pt>
                <c:pt idx="579">
                  <c:v>43</c:v>
                </c:pt>
                <c:pt idx="580">
                  <c:v>43</c:v>
                </c:pt>
                <c:pt idx="581">
                  <c:v>43</c:v>
                </c:pt>
                <c:pt idx="582">
                  <c:v>43</c:v>
                </c:pt>
                <c:pt idx="583">
                  <c:v>43</c:v>
                </c:pt>
                <c:pt idx="584">
                  <c:v>43</c:v>
                </c:pt>
                <c:pt idx="585">
                  <c:v>43</c:v>
                </c:pt>
                <c:pt idx="586">
                  <c:v>43</c:v>
                </c:pt>
                <c:pt idx="587">
                  <c:v>43</c:v>
                </c:pt>
                <c:pt idx="588">
                  <c:v>43</c:v>
                </c:pt>
                <c:pt idx="589">
                  <c:v>43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43</c:v>
                </c:pt>
                <c:pt idx="594">
                  <c:v>43</c:v>
                </c:pt>
                <c:pt idx="595">
                  <c:v>43</c:v>
                </c:pt>
                <c:pt idx="596">
                  <c:v>43</c:v>
                </c:pt>
                <c:pt idx="597">
                  <c:v>43</c:v>
                </c:pt>
                <c:pt idx="598">
                  <c:v>43</c:v>
                </c:pt>
                <c:pt idx="599">
                  <c:v>43</c:v>
                </c:pt>
                <c:pt idx="600">
                  <c:v>43</c:v>
                </c:pt>
                <c:pt idx="601">
                  <c:v>43</c:v>
                </c:pt>
                <c:pt idx="602">
                  <c:v>42</c:v>
                </c:pt>
                <c:pt idx="603">
                  <c:v>42</c:v>
                </c:pt>
                <c:pt idx="604">
                  <c:v>42</c:v>
                </c:pt>
                <c:pt idx="605">
                  <c:v>42</c:v>
                </c:pt>
                <c:pt idx="606">
                  <c:v>42</c:v>
                </c:pt>
                <c:pt idx="607">
                  <c:v>42</c:v>
                </c:pt>
                <c:pt idx="608">
                  <c:v>42</c:v>
                </c:pt>
                <c:pt idx="609">
                  <c:v>42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43</c:v>
                </c:pt>
                <c:pt idx="617">
                  <c:v>43</c:v>
                </c:pt>
                <c:pt idx="618">
                  <c:v>43</c:v>
                </c:pt>
                <c:pt idx="619">
                  <c:v>43</c:v>
                </c:pt>
                <c:pt idx="620">
                  <c:v>43</c:v>
                </c:pt>
                <c:pt idx="621">
                  <c:v>43</c:v>
                </c:pt>
                <c:pt idx="622">
                  <c:v>43</c:v>
                </c:pt>
                <c:pt idx="623">
                  <c:v>43</c:v>
                </c:pt>
                <c:pt idx="624">
                  <c:v>43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42</c:v>
                </c:pt>
                <c:pt idx="631">
                  <c:v>42</c:v>
                </c:pt>
                <c:pt idx="632">
                  <c:v>42</c:v>
                </c:pt>
                <c:pt idx="633">
                  <c:v>42</c:v>
                </c:pt>
                <c:pt idx="634">
                  <c:v>43</c:v>
                </c:pt>
                <c:pt idx="635">
                  <c:v>43</c:v>
                </c:pt>
                <c:pt idx="636">
                  <c:v>43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43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43</c:v>
                </c:pt>
                <c:pt idx="648">
                  <c:v>43</c:v>
                </c:pt>
                <c:pt idx="649">
                  <c:v>43</c:v>
                </c:pt>
                <c:pt idx="650">
                  <c:v>43</c:v>
                </c:pt>
                <c:pt idx="651">
                  <c:v>43</c:v>
                </c:pt>
                <c:pt idx="652">
                  <c:v>43</c:v>
                </c:pt>
                <c:pt idx="653">
                  <c:v>43</c:v>
                </c:pt>
                <c:pt idx="654">
                  <c:v>43</c:v>
                </c:pt>
                <c:pt idx="655">
                  <c:v>43</c:v>
                </c:pt>
                <c:pt idx="656">
                  <c:v>43</c:v>
                </c:pt>
                <c:pt idx="657">
                  <c:v>43</c:v>
                </c:pt>
                <c:pt idx="658">
                  <c:v>43</c:v>
                </c:pt>
                <c:pt idx="659">
                  <c:v>43</c:v>
                </c:pt>
                <c:pt idx="660">
                  <c:v>43</c:v>
                </c:pt>
                <c:pt idx="661">
                  <c:v>43</c:v>
                </c:pt>
                <c:pt idx="662">
                  <c:v>43</c:v>
                </c:pt>
                <c:pt idx="663">
                  <c:v>43</c:v>
                </c:pt>
                <c:pt idx="664">
                  <c:v>43</c:v>
                </c:pt>
                <c:pt idx="665">
                  <c:v>43</c:v>
                </c:pt>
                <c:pt idx="666">
                  <c:v>43</c:v>
                </c:pt>
                <c:pt idx="667">
                  <c:v>43</c:v>
                </c:pt>
                <c:pt idx="668">
                  <c:v>43</c:v>
                </c:pt>
                <c:pt idx="669">
                  <c:v>43</c:v>
                </c:pt>
                <c:pt idx="670">
                  <c:v>43</c:v>
                </c:pt>
                <c:pt idx="671">
                  <c:v>43</c:v>
                </c:pt>
                <c:pt idx="672">
                  <c:v>43</c:v>
                </c:pt>
                <c:pt idx="673">
                  <c:v>43</c:v>
                </c:pt>
                <c:pt idx="674">
                  <c:v>43</c:v>
                </c:pt>
                <c:pt idx="675">
                  <c:v>43</c:v>
                </c:pt>
                <c:pt idx="676">
                  <c:v>43</c:v>
                </c:pt>
                <c:pt idx="677">
                  <c:v>43</c:v>
                </c:pt>
                <c:pt idx="678">
                  <c:v>43</c:v>
                </c:pt>
                <c:pt idx="679">
                  <c:v>43</c:v>
                </c:pt>
                <c:pt idx="680">
                  <c:v>43</c:v>
                </c:pt>
                <c:pt idx="681">
                  <c:v>43</c:v>
                </c:pt>
                <c:pt idx="682">
                  <c:v>43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43</c:v>
                </c:pt>
                <c:pt idx="688">
                  <c:v>43</c:v>
                </c:pt>
                <c:pt idx="689">
                  <c:v>43</c:v>
                </c:pt>
                <c:pt idx="690">
                  <c:v>43</c:v>
                </c:pt>
                <c:pt idx="691">
                  <c:v>43</c:v>
                </c:pt>
                <c:pt idx="692">
                  <c:v>44</c:v>
                </c:pt>
                <c:pt idx="693">
                  <c:v>45</c:v>
                </c:pt>
              </c:numCache>
            </c:numRef>
          </c:val>
        </c:ser>
        <c:marker val="1"/>
        <c:axId val="167540608"/>
        <c:axId val="167542144"/>
      </c:lineChart>
      <c:catAx>
        <c:axId val="167540608"/>
        <c:scaling>
          <c:orientation val="minMax"/>
        </c:scaling>
        <c:axPos val="b"/>
        <c:tickLblPos val="nextTo"/>
        <c:crossAx val="167542144"/>
        <c:crosses val="autoZero"/>
        <c:auto val="1"/>
        <c:lblAlgn val="ctr"/>
        <c:lblOffset val="100"/>
      </c:catAx>
      <c:valAx>
        <c:axId val="167542144"/>
        <c:scaling>
          <c:orientation val="minMax"/>
        </c:scaling>
        <c:axPos val="l"/>
        <c:majorGridlines/>
        <c:numFmt formatCode="General" sourceLinked="1"/>
        <c:tickLblPos val="nextTo"/>
        <c:crossAx val="167540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-2'!$I$5:$I$425</c:f>
              <c:numCache>
                <c:formatCode>General</c:formatCode>
                <c:ptCount val="421"/>
                <c:pt idx="0">
                  <c:v>63</c:v>
                </c:pt>
                <c:pt idx="1">
                  <c:v>72</c:v>
                </c:pt>
                <c:pt idx="2">
                  <c:v>64</c:v>
                </c:pt>
                <c:pt idx="3">
                  <c:v>69</c:v>
                </c:pt>
                <c:pt idx="4">
                  <c:v>61</c:v>
                </c:pt>
                <c:pt idx="5">
                  <c:v>46</c:v>
                </c:pt>
                <c:pt idx="6">
                  <c:v>75</c:v>
                </c:pt>
                <c:pt idx="7">
                  <c:v>41</c:v>
                </c:pt>
                <c:pt idx="8">
                  <c:v>67</c:v>
                </c:pt>
                <c:pt idx="9">
                  <c:v>57</c:v>
                </c:pt>
                <c:pt idx="10">
                  <c:v>39</c:v>
                </c:pt>
                <c:pt idx="11">
                  <c:v>60</c:v>
                </c:pt>
                <c:pt idx="12">
                  <c:v>73</c:v>
                </c:pt>
                <c:pt idx="13">
                  <c:v>56</c:v>
                </c:pt>
                <c:pt idx="14">
                  <c:v>60</c:v>
                </c:pt>
                <c:pt idx="15">
                  <c:v>65</c:v>
                </c:pt>
                <c:pt idx="16">
                  <c:v>74</c:v>
                </c:pt>
                <c:pt idx="17">
                  <c:v>68</c:v>
                </c:pt>
                <c:pt idx="18">
                  <c:v>37</c:v>
                </c:pt>
                <c:pt idx="19">
                  <c:v>70</c:v>
                </c:pt>
                <c:pt idx="20">
                  <c:v>56</c:v>
                </c:pt>
                <c:pt idx="21">
                  <c:v>72</c:v>
                </c:pt>
                <c:pt idx="22">
                  <c:v>42</c:v>
                </c:pt>
                <c:pt idx="23">
                  <c:v>41</c:v>
                </c:pt>
                <c:pt idx="24">
                  <c:v>68</c:v>
                </c:pt>
                <c:pt idx="25">
                  <c:v>74</c:v>
                </c:pt>
                <c:pt idx="26">
                  <c:v>57</c:v>
                </c:pt>
                <c:pt idx="27">
                  <c:v>59</c:v>
                </c:pt>
                <c:pt idx="28">
                  <c:v>70</c:v>
                </c:pt>
                <c:pt idx="29">
                  <c:v>41</c:v>
                </c:pt>
                <c:pt idx="30">
                  <c:v>76</c:v>
                </c:pt>
                <c:pt idx="31">
                  <c:v>68</c:v>
                </c:pt>
                <c:pt idx="32">
                  <c:v>55</c:v>
                </c:pt>
                <c:pt idx="33">
                  <c:v>71</c:v>
                </c:pt>
                <c:pt idx="34">
                  <c:v>56</c:v>
                </c:pt>
                <c:pt idx="35">
                  <c:v>68</c:v>
                </c:pt>
                <c:pt idx="36">
                  <c:v>62</c:v>
                </c:pt>
                <c:pt idx="37">
                  <c:v>39</c:v>
                </c:pt>
                <c:pt idx="38">
                  <c:v>56</c:v>
                </c:pt>
                <c:pt idx="39">
                  <c:v>69</c:v>
                </c:pt>
                <c:pt idx="40">
                  <c:v>75</c:v>
                </c:pt>
                <c:pt idx="41">
                  <c:v>71</c:v>
                </c:pt>
                <c:pt idx="42">
                  <c:v>68</c:v>
                </c:pt>
                <c:pt idx="43">
                  <c:v>75</c:v>
                </c:pt>
                <c:pt idx="44">
                  <c:v>66</c:v>
                </c:pt>
                <c:pt idx="45">
                  <c:v>58</c:v>
                </c:pt>
                <c:pt idx="46">
                  <c:v>65</c:v>
                </c:pt>
                <c:pt idx="47">
                  <c:v>60</c:v>
                </c:pt>
                <c:pt idx="48">
                  <c:v>40</c:v>
                </c:pt>
                <c:pt idx="49">
                  <c:v>58</c:v>
                </c:pt>
                <c:pt idx="50">
                  <c:v>69</c:v>
                </c:pt>
                <c:pt idx="51">
                  <c:v>72</c:v>
                </c:pt>
                <c:pt idx="52">
                  <c:v>50</c:v>
                </c:pt>
                <c:pt idx="53">
                  <c:v>56</c:v>
                </c:pt>
                <c:pt idx="54">
                  <c:v>57</c:v>
                </c:pt>
                <c:pt idx="55">
                  <c:v>58</c:v>
                </c:pt>
                <c:pt idx="56">
                  <c:v>61</c:v>
                </c:pt>
                <c:pt idx="57">
                  <c:v>68</c:v>
                </c:pt>
                <c:pt idx="58">
                  <c:v>74</c:v>
                </c:pt>
                <c:pt idx="59">
                  <c:v>57</c:v>
                </c:pt>
                <c:pt idx="60">
                  <c:v>54</c:v>
                </c:pt>
                <c:pt idx="61">
                  <c:v>71</c:v>
                </c:pt>
                <c:pt idx="62">
                  <c:v>59</c:v>
                </c:pt>
                <c:pt idx="63">
                  <c:v>65</c:v>
                </c:pt>
                <c:pt idx="64">
                  <c:v>62</c:v>
                </c:pt>
                <c:pt idx="65">
                  <c:v>55</c:v>
                </c:pt>
                <c:pt idx="66">
                  <c:v>59</c:v>
                </c:pt>
                <c:pt idx="67">
                  <c:v>76</c:v>
                </c:pt>
                <c:pt idx="68">
                  <c:v>73</c:v>
                </c:pt>
                <c:pt idx="69">
                  <c:v>64</c:v>
                </c:pt>
                <c:pt idx="70">
                  <c:v>76</c:v>
                </c:pt>
                <c:pt idx="71">
                  <c:v>62</c:v>
                </c:pt>
                <c:pt idx="72">
                  <c:v>64</c:v>
                </c:pt>
                <c:pt idx="73">
                  <c:v>49</c:v>
                </c:pt>
                <c:pt idx="74">
                  <c:v>34</c:v>
                </c:pt>
                <c:pt idx="75">
                  <c:v>74</c:v>
                </c:pt>
                <c:pt idx="76">
                  <c:v>65</c:v>
                </c:pt>
                <c:pt idx="77">
                  <c:v>48</c:v>
                </c:pt>
                <c:pt idx="78">
                  <c:v>61</c:v>
                </c:pt>
                <c:pt idx="79">
                  <c:v>55</c:v>
                </c:pt>
                <c:pt idx="80">
                  <c:v>64</c:v>
                </c:pt>
                <c:pt idx="81">
                  <c:v>38</c:v>
                </c:pt>
                <c:pt idx="82">
                  <c:v>56</c:v>
                </c:pt>
                <c:pt idx="83">
                  <c:v>57</c:v>
                </c:pt>
                <c:pt idx="84">
                  <c:v>56</c:v>
                </c:pt>
                <c:pt idx="85">
                  <c:v>57</c:v>
                </c:pt>
                <c:pt idx="86">
                  <c:v>75</c:v>
                </c:pt>
                <c:pt idx="87">
                  <c:v>64</c:v>
                </c:pt>
                <c:pt idx="88">
                  <c:v>65</c:v>
                </c:pt>
                <c:pt idx="89">
                  <c:v>40</c:v>
                </c:pt>
                <c:pt idx="90">
                  <c:v>73</c:v>
                </c:pt>
                <c:pt idx="91">
                  <c:v>39</c:v>
                </c:pt>
                <c:pt idx="92">
                  <c:v>43</c:v>
                </c:pt>
                <c:pt idx="93">
                  <c:v>76</c:v>
                </c:pt>
                <c:pt idx="94">
                  <c:v>55</c:v>
                </c:pt>
                <c:pt idx="95">
                  <c:v>70</c:v>
                </c:pt>
                <c:pt idx="96">
                  <c:v>55</c:v>
                </c:pt>
                <c:pt idx="97">
                  <c:v>76</c:v>
                </c:pt>
                <c:pt idx="98">
                  <c:v>44</c:v>
                </c:pt>
                <c:pt idx="99">
                  <c:v>65</c:v>
                </c:pt>
                <c:pt idx="100">
                  <c:v>55</c:v>
                </c:pt>
                <c:pt idx="101">
                  <c:v>63</c:v>
                </c:pt>
                <c:pt idx="102">
                  <c:v>75</c:v>
                </c:pt>
                <c:pt idx="103">
                  <c:v>33</c:v>
                </c:pt>
                <c:pt idx="104">
                  <c:v>76</c:v>
                </c:pt>
                <c:pt idx="105">
                  <c:v>38</c:v>
                </c:pt>
                <c:pt idx="106">
                  <c:v>75</c:v>
                </c:pt>
                <c:pt idx="107">
                  <c:v>56</c:v>
                </c:pt>
                <c:pt idx="108">
                  <c:v>38</c:v>
                </c:pt>
                <c:pt idx="109">
                  <c:v>76</c:v>
                </c:pt>
                <c:pt idx="110">
                  <c:v>50</c:v>
                </c:pt>
                <c:pt idx="111">
                  <c:v>66</c:v>
                </c:pt>
                <c:pt idx="112">
                  <c:v>46</c:v>
                </c:pt>
                <c:pt idx="113">
                  <c:v>42</c:v>
                </c:pt>
                <c:pt idx="114">
                  <c:v>67</c:v>
                </c:pt>
                <c:pt idx="115">
                  <c:v>55</c:v>
                </c:pt>
                <c:pt idx="116">
                  <c:v>66</c:v>
                </c:pt>
                <c:pt idx="117">
                  <c:v>70</c:v>
                </c:pt>
                <c:pt idx="118">
                  <c:v>58</c:v>
                </c:pt>
                <c:pt idx="119">
                  <c:v>55</c:v>
                </c:pt>
                <c:pt idx="120">
                  <c:v>38</c:v>
                </c:pt>
                <c:pt idx="121">
                  <c:v>55</c:v>
                </c:pt>
                <c:pt idx="122">
                  <c:v>73</c:v>
                </c:pt>
                <c:pt idx="123">
                  <c:v>33</c:v>
                </c:pt>
                <c:pt idx="124">
                  <c:v>59</c:v>
                </c:pt>
                <c:pt idx="125">
                  <c:v>67</c:v>
                </c:pt>
                <c:pt idx="126">
                  <c:v>76</c:v>
                </c:pt>
                <c:pt idx="127">
                  <c:v>48</c:v>
                </c:pt>
                <c:pt idx="128">
                  <c:v>67</c:v>
                </c:pt>
                <c:pt idx="129">
                  <c:v>59</c:v>
                </c:pt>
                <c:pt idx="130">
                  <c:v>57</c:v>
                </c:pt>
                <c:pt idx="131">
                  <c:v>60</c:v>
                </c:pt>
                <c:pt idx="132">
                  <c:v>57</c:v>
                </c:pt>
                <c:pt idx="133">
                  <c:v>76</c:v>
                </c:pt>
                <c:pt idx="134">
                  <c:v>32</c:v>
                </c:pt>
                <c:pt idx="135">
                  <c:v>59</c:v>
                </c:pt>
                <c:pt idx="136">
                  <c:v>56</c:v>
                </c:pt>
                <c:pt idx="137">
                  <c:v>55</c:v>
                </c:pt>
                <c:pt idx="138">
                  <c:v>41</c:v>
                </c:pt>
                <c:pt idx="139">
                  <c:v>56</c:v>
                </c:pt>
                <c:pt idx="140">
                  <c:v>35</c:v>
                </c:pt>
                <c:pt idx="141">
                  <c:v>76</c:v>
                </c:pt>
                <c:pt idx="142">
                  <c:v>55</c:v>
                </c:pt>
                <c:pt idx="143">
                  <c:v>60</c:v>
                </c:pt>
                <c:pt idx="144">
                  <c:v>57</c:v>
                </c:pt>
                <c:pt idx="145">
                  <c:v>65</c:v>
                </c:pt>
                <c:pt idx="146">
                  <c:v>68</c:v>
                </c:pt>
                <c:pt idx="147">
                  <c:v>57</c:v>
                </c:pt>
                <c:pt idx="148">
                  <c:v>44</c:v>
                </c:pt>
                <c:pt idx="149">
                  <c:v>74</c:v>
                </c:pt>
                <c:pt idx="150">
                  <c:v>53</c:v>
                </c:pt>
                <c:pt idx="151">
                  <c:v>50</c:v>
                </c:pt>
                <c:pt idx="152">
                  <c:v>51</c:v>
                </c:pt>
                <c:pt idx="153">
                  <c:v>76</c:v>
                </c:pt>
                <c:pt idx="154">
                  <c:v>38</c:v>
                </c:pt>
                <c:pt idx="155">
                  <c:v>75</c:v>
                </c:pt>
                <c:pt idx="156">
                  <c:v>58</c:v>
                </c:pt>
                <c:pt idx="157">
                  <c:v>75</c:v>
                </c:pt>
                <c:pt idx="158">
                  <c:v>60</c:v>
                </c:pt>
                <c:pt idx="159">
                  <c:v>69</c:v>
                </c:pt>
                <c:pt idx="160">
                  <c:v>56</c:v>
                </c:pt>
                <c:pt idx="161">
                  <c:v>55</c:v>
                </c:pt>
                <c:pt idx="162">
                  <c:v>76</c:v>
                </c:pt>
                <c:pt idx="163">
                  <c:v>61</c:v>
                </c:pt>
                <c:pt idx="164">
                  <c:v>36</c:v>
                </c:pt>
                <c:pt idx="165">
                  <c:v>44</c:v>
                </c:pt>
                <c:pt idx="166">
                  <c:v>33</c:v>
                </c:pt>
                <c:pt idx="167">
                  <c:v>48</c:v>
                </c:pt>
                <c:pt idx="168">
                  <c:v>55</c:v>
                </c:pt>
                <c:pt idx="169">
                  <c:v>53</c:v>
                </c:pt>
                <c:pt idx="170">
                  <c:v>42</c:v>
                </c:pt>
                <c:pt idx="171">
                  <c:v>32</c:v>
                </c:pt>
                <c:pt idx="172">
                  <c:v>55</c:v>
                </c:pt>
                <c:pt idx="173">
                  <c:v>53</c:v>
                </c:pt>
                <c:pt idx="174">
                  <c:v>69</c:v>
                </c:pt>
                <c:pt idx="175">
                  <c:v>36</c:v>
                </c:pt>
                <c:pt idx="176">
                  <c:v>63</c:v>
                </c:pt>
                <c:pt idx="177">
                  <c:v>74</c:v>
                </c:pt>
                <c:pt idx="178">
                  <c:v>52</c:v>
                </c:pt>
                <c:pt idx="179">
                  <c:v>50</c:v>
                </c:pt>
                <c:pt idx="180">
                  <c:v>49</c:v>
                </c:pt>
                <c:pt idx="181">
                  <c:v>73</c:v>
                </c:pt>
                <c:pt idx="182">
                  <c:v>68</c:v>
                </c:pt>
                <c:pt idx="183">
                  <c:v>47</c:v>
                </c:pt>
                <c:pt idx="184">
                  <c:v>53</c:v>
                </c:pt>
                <c:pt idx="185">
                  <c:v>29</c:v>
                </c:pt>
                <c:pt idx="186">
                  <c:v>51</c:v>
                </c:pt>
                <c:pt idx="187">
                  <c:v>48</c:v>
                </c:pt>
                <c:pt idx="188">
                  <c:v>43</c:v>
                </c:pt>
                <c:pt idx="189">
                  <c:v>64</c:v>
                </c:pt>
                <c:pt idx="190">
                  <c:v>59</c:v>
                </c:pt>
                <c:pt idx="191">
                  <c:v>45</c:v>
                </c:pt>
                <c:pt idx="192">
                  <c:v>67</c:v>
                </c:pt>
                <c:pt idx="193">
                  <c:v>51</c:v>
                </c:pt>
                <c:pt idx="194">
                  <c:v>48</c:v>
                </c:pt>
                <c:pt idx="195">
                  <c:v>56</c:v>
                </c:pt>
                <c:pt idx="196">
                  <c:v>68</c:v>
                </c:pt>
                <c:pt idx="197">
                  <c:v>66</c:v>
                </c:pt>
                <c:pt idx="198">
                  <c:v>55</c:v>
                </c:pt>
                <c:pt idx="199">
                  <c:v>68</c:v>
                </c:pt>
                <c:pt idx="200">
                  <c:v>44</c:v>
                </c:pt>
                <c:pt idx="201">
                  <c:v>55</c:v>
                </c:pt>
                <c:pt idx="202">
                  <c:v>58</c:v>
                </c:pt>
                <c:pt idx="203">
                  <c:v>56</c:v>
                </c:pt>
                <c:pt idx="204">
                  <c:v>63</c:v>
                </c:pt>
                <c:pt idx="205">
                  <c:v>45</c:v>
                </c:pt>
                <c:pt idx="206">
                  <c:v>32</c:v>
                </c:pt>
                <c:pt idx="207">
                  <c:v>27</c:v>
                </c:pt>
                <c:pt idx="208">
                  <c:v>35</c:v>
                </c:pt>
                <c:pt idx="209">
                  <c:v>37</c:v>
                </c:pt>
                <c:pt idx="210">
                  <c:v>45</c:v>
                </c:pt>
                <c:pt idx="211">
                  <c:v>46</c:v>
                </c:pt>
                <c:pt idx="212">
                  <c:v>76</c:v>
                </c:pt>
                <c:pt idx="213">
                  <c:v>63</c:v>
                </c:pt>
                <c:pt idx="214">
                  <c:v>65</c:v>
                </c:pt>
                <c:pt idx="215">
                  <c:v>48</c:v>
                </c:pt>
                <c:pt idx="216">
                  <c:v>0</c:v>
                </c:pt>
                <c:pt idx="217">
                  <c:v>66</c:v>
                </c:pt>
                <c:pt idx="218">
                  <c:v>0</c:v>
                </c:pt>
                <c:pt idx="219">
                  <c:v>66</c:v>
                </c:pt>
                <c:pt idx="220">
                  <c:v>21</c:v>
                </c:pt>
                <c:pt idx="221">
                  <c:v>85</c:v>
                </c:pt>
                <c:pt idx="222">
                  <c:v>53</c:v>
                </c:pt>
                <c:pt idx="223">
                  <c:v>78</c:v>
                </c:pt>
                <c:pt idx="224">
                  <c:v>68</c:v>
                </c:pt>
                <c:pt idx="225">
                  <c:v>21</c:v>
                </c:pt>
                <c:pt idx="226">
                  <c:v>29</c:v>
                </c:pt>
                <c:pt idx="227">
                  <c:v>62</c:v>
                </c:pt>
                <c:pt idx="228">
                  <c:v>66</c:v>
                </c:pt>
                <c:pt idx="229">
                  <c:v>51</c:v>
                </c:pt>
                <c:pt idx="230">
                  <c:v>68</c:v>
                </c:pt>
                <c:pt idx="231">
                  <c:v>0</c:v>
                </c:pt>
                <c:pt idx="232">
                  <c:v>66</c:v>
                </c:pt>
                <c:pt idx="233">
                  <c:v>53</c:v>
                </c:pt>
                <c:pt idx="234">
                  <c:v>67</c:v>
                </c:pt>
                <c:pt idx="235">
                  <c:v>57</c:v>
                </c:pt>
                <c:pt idx="236">
                  <c:v>66</c:v>
                </c:pt>
                <c:pt idx="237">
                  <c:v>65</c:v>
                </c:pt>
                <c:pt idx="238">
                  <c:v>66</c:v>
                </c:pt>
                <c:pt idx="239">
                  <c:v>0</c:v>
                </c:pt>
                <c:pt idx="240">
                  <c:v>66</c:v>
                </c:pt>
                <c:pt idx="241">
                  <c:v>55</c:v>
                </c:pt>
                <c:pt idx="242">
                  <c:v>57</c:v>
                </c:pt>
                <c:pt idx="243">
                  <c:v>68</c:v>
                </c:pt>
                <c:pt idx="244">
                  <c:v>21</c:v>
                </c:pt>
                <c:pt idx="245">
                  <c:v>59</c:v>
                </c:pt>
                <c:pt idx="246">
                  <c:v>35</c:v>
                </c:pt>
                <c:pt idx="247">
                  <c:v>22</c:v>
                </c:pt>
                <c:pt idx="248">
                  <c:v>66</c:v>
                </c:pt>
                <c:pt idx="249">
                  <c:v>7</c:v>
                </c:pt>
                <c:pt idx="250">
                  <c:v>66</c:v>
                </c:pt>
                <c:pt idx="251">
                  <c:v>50</c:v>
                </c:pt>
                <c:pt idx="252">
                  <c:v>22</c:v>
                </c:pt>
                <c:pt idx="253">
                  <c:v>66</c:v>
                </c:pt>
                <c:pt idx="254">
                  <c:v>0</c:v>
                </c:pt>
                <c:pt idx="255">
                  <c:v>66</c:v>
                </c:pt>
                <c:pt idx="256">
                  <c:v>0</c:v>
                </c:pt>
                <c:pt idx="257">
                  <c:v>66</c:v>
                </c:pt>
                <c:pt idx="258">
                  <c:v>58</c:v>
                </c:pt>
                <c:pt idx="259">
                  <c:v>43</c:v>
                </c:pt>
                <c:pt idx="260">
                  <c:v>78</c:v>
                </c:pt>
                <c:pt idx="261">
                  <c:v>18</c:v>
                </c:pt>
                <c:pt idx="262">
                  <c:v>66</c:v>
                </c:pt>
                <c:pt idx="263">
                  <c:v>58</c:v>
                </c:pt>
                <c:pt idx="264">
                  <c:v>21</c:v>
                </c:pt>
                <c:pt idx="265">
                  <c:v>11</c:v>
                </c:pt>
                <c:pt idx="266">
                  <c:v>0</c:v>
                </c:pt>
                <c:pt idx="267">
                  <c:v>58</c:v>
                </c:pt>
                <c:pt idx="268">
                  <c:v>0</c:v>
                </c:pt>
                <c:pt idx="269">
                  <c:v>66</c:v>
                </c:pt>
                <c:pt idx="270">
                  <c:v>23</c:v>
                </c:pt>
                <c:pt idx="271">
                  <c:v>21</c:v>
                </c:pt>
                <c:pt idx="272">
                  <c:v>67</c:v>
                </c:pt>
                <c:pt idx="273">
                  <c:v>0</c:v>
                </c:pt>
                <c:pt idx="274">
                  <c:v>66</c:v>
                </c:pt>
                <c:pt idx="275">
                  <c:v>31</c:v>
                </c:pt>
                <c:pt idx="276">
                  <c:v>68</c:v>
                </c:pt>
                <c:pt idx="277">
                  <c:v>74</c:v>
                </c:pt>
                <c:pt idx="278">
                  <c:v>0</c:v>
                </c:pt>
                <c:pt idx="279">
                  <c:v>66</c:v>
                </c:pt>
                <c:pt idx="280">
                  <c:v>0</c:v>
                </c:pt>
                <c:pt idx="281">
                  <c:v>66</c:v>
                </c:pt>
                <c:pt idx="282">
                  <c:v>0</c:v>
                </c:pt>
                <c:pt idx="283">
                  <c:v>62</c:v>
                </c:pt>
                <c:pt idx="284">
                  <c:v>74</c:v>
                </c:pt>
                <c:pt idx="285">
                  <c:v>0</c:v>
                </c:pt>
                <c:pt idx="286">
                  <c:v>66</c:v>
                </c:pt>
                <c:pt idx="287">
                  <c:v>58</c:v>
                </c:pt>
                <c:pt idx="288">
                  <c:v>66</c:v>
                </c:pt>
                <c:pt idx="289">
                  <c:v>68</c:v>
                </c:pt>
                <c:pt idx="290">
                  <c:v>0</c:v>
                </c:pt>
                <c:pt idx="291">
                  <c:v>57</c:v>
                </c:pt>
                <c:pt idx="292">
                  <c:v>21</c:v>
                </c:pt>
                <c:pt idx="293">
                  <c:v>63</c:v>
                </c:pt>
                <c:pt idx="294">
                  <c:v>0</c:v>
                </c:pt>
                <c:pt idx="295">
                  <c:v>75</c:v>
                </c:pt>
                <c:pt idx="296">
                  <c:v>0</c:v>
                </c:pt>
                <c:pt idx="297">
                  <c:v>66</c:v>
                </c:pt>
                <c:pt idx="298">
                  <c:v>50</c:v>
                </c:pt>
                <c:pt idx="299">
                  <c:v>58</c:v>
                </c:pt>
                <c:pt idx="300">
                  <c:v>25</c:v>
                </c:pt>
                <c:pt idx="301">
                  <c:v>80</c:v>
                </c:pt>
                <c:pt idx="302">
                  <c:v>0</c:v>
                </c:pt>
                <c:pt idx="303">
                  <c:v>74</c:v>
                </c:pt>
                <c:pt idx="304">
                  <c:v>68</c:v>
                </c:pt>
                <c:pt idx="305">
                  <c:v>21</c:v>
                </c:pt>
                <c:pt idx="306">
                  <c:v>33</c:v>
                </c:pt>
                <c:pt idx="307">
                  <c:v>0</c:v>
                </c:pt>
                <c:pt idx="308">
                  <c:v>65</c:v>
                </c:pt>
                <c:pt idx="309">
                  <c:v>63</c:v>
                </c:pt>
                <c:pt idx="310">
                  <c:v>21</c:v>
                </c:pt>
                <c:pt idx="311">
                  <c:v>72</c:v>
                </c:pt>
                <c:pt idx="312">
                  <c:v>2</c:v>
                </c:pt>
                <c:pt idx="313">
                  <c:v>41</c:v>
                </c:pt>
                <c:pt idx="314">
                  <c:v>66</c:v>
                </c:pt>
                <c:pt idx="315">
                  <c:v>48</c:v>
                </c:pt>
                <c:pt idx="316">
                  <c:v>0</c:v>
                </c:pt>
                <c:pt idx="317">
                  <c:v>84</c:v>
                </c:pt>
                <c:pt idx="318">
                  <c:v>0</c:v>
                </c:pt>
                <c:pt idx="319">
                  <c:v>65</c:v>
                </c:pt>
                <c:pt idx="320">
                  <c:v>0</c:v>
                </c:pt>
                <c:pt idx="321">
                  <c:v>65</c:v>
                </c:pt>
                <c:pt idx="322">
                  <c:v>58</c:v>
                </c:pt>
                <c:pt idx="323">
                  <c:v>0</c:v>
                </c:pt>
                <c:pt idx="324">
                  <c:v>65</c:v>
                </c:pt>
                <c:pt idx="325">
                  <c:v>59</c:v>
                </c:pt>
                <c:pt idx="326">
                  <c:v>14</c:v>
                </c:pt>
                <c:pt idx="327">
                  <c:v>84</c:v>
                </c:pt>
                <c:pt idx="328">
                  <c:v>0</c:v>
                </c:pt>
                <c:pt idx="329">
                  <c:v>65</c:v>
                </c:pt>
                <c:pt idx="330">
                  <c:v>58</c:v>
                </c:pt>
                <c:pt idx="331">
                  <c:v>0</c:v>
                </c:pt>
                <c:pt idx="332">
                  <c:v>65</c:v>
                </c:pt>
                <c:pt idx="333">
                  <c:v>38</c:v>
                </c:pt>
                <c:pt idx="334">
                  <c:v>22</c:v>
                </c:pt>
                <c:pt idx="335">
                  <c:v>65</c:v>
                </c:pt>
                <c:pt idx="336">
                  <c:v>54</c:v>
                </c:pt>
                <c:pt idx="337">
                  <c:v>0</c:v>
                </c:pt>
                <c:pt idx="338">
                  <c:v>65</c:v>
                </c:pt>
                <c:pt idx="339">
                  <c:v>48</c:v>
                </c:pt>
                <c:pt idx="340">
                  <c:v>21</c:v>
                </c:pt>
                <c:pt idx="341">
                  <c:v>65</c:v>
                </c:pt>
                <c:pt idx="342">
                  <c:v>54</c:v>
                </c:pt>
                <c:pt idx="343">
                  <c:v>22</c:v>
                </c:pt>
                <c:pt idx="344">
                  <c:v>10</c:v>
                </c:pt>
                <c:pt idx="345">
                  <c:v>66</c:v>
                </c:pt>
                <c:pt idx="346">
                  <c:v>0</c:v>
                </c:pt>
                <c:pt idx="347">
                  <c:v>66</c:v>
                </c:pt>
                <c:pt idx="348">
                  <c:v>23</c:v>
                </c:pt>
                <c:pt idx="349">
                  <c:v>66</c:v>
                </c:pt>
                <c:pt idx="350">
                  <c:v>0</c:v>
                </c:pt>
                <c:pt idx="351">
                  <c:v>21</c:v>
                </c:pt>
                <c:pt idx="352">
                  <c:v>59</c:v>
                </c:pt>
                <c:pt idx="353">
                  <c:v>66</c:v>
                </c:pt>
                <c:pt idx="354">
                  <c:v>57</c:v>
                </c:pt>
                <c:pt idx="355">
                  <c:v>21</c:v>
                </c:pt>
                <c:pt idx="356">
                  <c:v>66</c:v>
                </c:pt>
                <c:pt idx="357">
                  <c:v>0</c:v>
                </c:pt>
                <c:pt idx="358">
                  <c:v>21</c:v>
                </c:pt>
                <c:pt idx="359">
                  <c:v>66</c:v>
                </c:pt>
                <c:pt idx="360">
                  <c:v>58</c:v>
                </c:pt>
                <c:pt idx="361">
                  <c:v>0</c:v>
                </c:pt>
                <c:pt idx="362">
                  <c:v>59</c:v>
                </c:pt>
                <c:pt idx="363">
                  <c:v>0</c:v>
                </c:pt>
                <c:pt idx="364">
                  <c:v>66</c:v>
                </c:pt>
                <c:pt idx="365">
                  <c:v>0</c:v>
                </c:pt>
                <c:pt idx="366">
                  <c:v>66</c:v>
                </c:pt>
                <c:pt idx="367">
                  <c:v>50</c:v>
                </c:pt>
                <c:pt idx="368">
                  <c:v>50</c:v>
                </c:pt>
                <c:pt idx="369">
                  <c:v>66</c:v>
                </c:pt>
                <c:pt idx="370">
                  <c:v>46</c:v>
                </c:pt>
                <c:pt idx="371">
                  <c:v>21</c:v>
                </c:pt>
                <c:pt idx="372">
                  <c:v>66</c:v>
                </c:pt>
                <c:pt idx="373">
                  <c:v>59</c:v>
                </c:pt>
                <c:pt idx="374">
                  <c:v>66</c:v>
                </c:pt>
                <c:pt idx="375">
                  <c:v>53</c:v>
                </c:pt>
                <c:pt idx="376">
                  <c:v>0</c:v>
                </c:pt>
                <c:pt idx="377">
                  <c:v>26</c:v>
                </c:pt>
                <c:pt idx="378">
                  <c:v>66</c:v>
                </c:pt>
                <c:pt idx="379">
                  <c:v>11</c:v>
                </c:pt>
                <c:pt idx="380">
                  <c:v>7</c:v>
                </c:pt>
                <c:pt idx="381">
                  <c:v>68</c:v>
                </c:pt>
                <c:pt idx="382">
                  <c:v>66</c:v>
                </c:pt>
                <c:pt idx="383">
                  <c:v>59</c:v>
                </c:pt>
                <c:pt idx="384">
                  <c:v>0</c:v>
                </c:pt>
                <c:pt idx="385">
                  <c:v>66</c:v>
                </c:pt>
                <c:pt idx="386">
                  <c:v>71</c:v>
                </c:pt>
                <c:pt idx="387">
                  <c:v>7</c:v>
                </c:pt>
                <c:pt idx="388">
                  <c:v>86</c:v>
                </c:pt>
                <c:pt idx="389">
                  <c:v>23</c:v>
                </c:pt>
                <c:pt idx="390">
                  <c:v>66</c:v>
                </c:pt>
                <c:pt idx="391">
                  <c:v>81</c:v>
                </c:pt>
                <c:pt idx="392">
                  <c:v>6</c:v>
                </c:pt>
                <c:pt idx="393">
                  <c:v>0</c:v>
                </c:pt>
                <c:pt idx="394">
                  <c:v>22</c:v>
                </c:pt>
                <c:pt idx="395">
                  <c:v>7</c:v>
                </c:pt>
                <c:pt idx="396">
                  <c:v>22</c:v>
                </c:pt>
                <c:pt idx="397">
                  <c:v>66</c:v>
                </c:pt>
                <c:pt idx="398">
                  <c:v>58</c:v>
                </c:pt>
                <c:pt idx="399">
                  <c:v>0</c:v>
                </c:pt>
                <c:pt idx="400">
                  <c:v>21</c:v>
                </c:pt>
                <c:pt idx="401">
                  <c:v>66</c:v>
                </c:pt>
                <c:pt idx="402">
                  <c:v>84</c:v>
                </c:pt>
                <c:pt idx="403">
                  <c:v>3</c:v>
                </c:pt>
                <c:pt idx="404">
                  <c:v>15</c:v>
                </c:pt>
                <c:pt idx="405">
                  <c:v>0</c:v>
                </c:pt>
                <c:pt idx="406">
                  <c:v>66</c:v>
                </c:pt>
                <c:pt idx="407">
                  <c:v>29</c:v>
                </c:pt>
                <c:pt idx="408">
                  <c:v>0</c:v>
                </c:pt>
                <c:pt idx="409">
                  <c:v>68</c:v>
                </c:pt>
                <c:pt idx="410">
                  <c:v>0</c:v>
                </c:pt>
                <c:pt idx="411">
                  <c:v>22</c:v>
                </c:pt>
                <c:pt idx="412">
                  <c:v>66</c:v>
                </c:pt>
                <c:pt idx="413">
                  <c:v>86</c:v>
                </c:pt>
                <c:pt idx="414">
                  <c:v>0</c:v>
                </c:pt>
                <c:pt idx="415">
                  <c:v>66</c:v>
                </c:pt>
                <c:pt idx="416">
                  <c:v>4</c:v>
                </c:pt>
                <c:pt idx="417">
                  <c:v>23</c:v>
                </c:pt>
                <c:pt idx="418">
                  <c:v>67</c:v>
                </c:pt>
                <c:pt idx="419">
                  <c:v>59</c:v>
                </c:pt>
                <c:pt idx="420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-2'!$J$5:$J$425</c:f>
              <c:numCache>
                <c:formatCode>General</c:formatCode>
                <c:ptCount val="421"/>
                <c:pt idx="0">
                  <c:v>26</c:v>
                </c:pt>
                <c:pt idx="1">
                  <c:v>10</c:v>
                </c:pt>
                <c:pt idx="2">
                  <c:v>62</c:v>
                </c:pt>
                <c:pt idx="3">
                  <c:v>48</c:v>
                </c:pt>
                <c:pt idx="4">
                  <c:v>13</c:v>
                </c:pt>
                <c:pt idx="5">
                  <c:v>0</c:v>
                </c:pt>
                <c:pt idx="6">
                  <c:v>49</c:v>
                </c:pt>
                <c:pt idx="7">
                  <c:v>68</c:v>
                </c:pt>
                <c:pt idx="8">
                  <c:v>44</c:v>
                </c:pt>
                <c:pt idx="9">
                  <c:v>4</c:v>
                </c:pt>
                <c:pt idx="10">
                  <c:v>11</c:v>
                </c:pt>
                <c:pt idx="11">
                  <c:v>53</c:v>
                </c:pt>
                <c:pt idx="12">
                  <c:v>57</c:v>
                </c:pt>
                <c:pt idx="13">
                  <c:v>21</c:v>
                </c:pt>
                <c:pt idx="14">
                  <c:v>0</c:v>
                </c:pt>
                <c:pt idx="15">
                  <c:v>56</c:v>
                </c:pt>
                <c:pt idx="16">
                  <c:v>67</c:v>
                </c:pt>
                <c:pt idx="17">
                  <c:v>18</c:v>
                </c:pt>
                <c:pt idx="18">
                  <c:v>0</c:v>
                </c:pt>
                <c:pt idx="19">
                  <c:v>16</c:v>
                </c:pt>
                <c:pt idx="20">
                  <c:v>65</c:v>
                </c:pt>
                <c:pt idx="21">
                  <c:v>53</c:v>
                </c:pt>
                <c:pt idx="22">
                  <c:v>13</c:v>
                </c:pt>
                <c:pt idx="23">
                  <c:v>44</c:v>
                </c:pt>
                <c:pt idx="24">
                  <c:v>66</c:v>
                </c:pt>
                <c:pt idx="25">
                  <c:v>44</c:v>
                </c:pt>
                <c:pt idx="26">
                  <c:v>11</c:v>
                </c:pt>
                <c:pt idx="27">
                  <c:v>7</c:v>
                </c:pt>
                <c:pt idx="28">
                  <c:v>53</c:v>
                </c:pt>
                <c:pt idx="29">
                  <c:v>58</c:v>
                </c:pt>
                <c:pt idx="30">
                  <c:v>25</c:v>
                </c:pt>
                <c:pt idx="31">
                  <c:v>12</c:v>
                </c:pt>
                <c:pt idx="32">
                  <c:v>11</c:v>
                </c:pt>
                <c:pt idx="33">
                  <c:v>50</c:v>
                </c:pt>
                <c:pt idx="34">
                  <c:v>67</c:v>
                </c:pt>
                <c:pt idx="35">
                  <c:v>18</c:v>
                </c:pt>
                <c:pt idx="36">
                  <c:v>0</c:v>
                </c:pt>
                <c:pt idx="37">
                  <c:v>49</c:v>
                </c:pt>
                <c:pt idx="38">
                  <c:v>0</c:v>
                </c:pt>
                <c:pt idx="39">
                  <c:v>63</c:v>
                </c:pt>
                <c:pt idx="40">
                  <c:v>26</c:v>
                </c:pt>
                <c:pt idx="41">
                  <c:v>11</c:v>
                </c:pt>
                <c:pt idx="42">
                  <c:v>55</c:v>
                </c:pt>
                <c:pt idx="43">
                  <c:v>45</c:v>
                </c:pt>
                <c:pt idx="44">
                  <c:v>13</c:v>
                </c:pt>
                <c:pt idx="45">
                  <c:v>50</c:v>
                </c:pt>
                <c:pt idx="46">
                  <c:v>59</c:v>
                </c:pt>
                <c:pt idx="47">
                  <c:v>10</c:v>
                </c:pt>
                <c:pt idx="48">
                  <c:v>29</c:v>
                </c:pt>
                <c:pt idx="49">
                  <c:v>56</c:v>
                </c:pt>
                <c:pt idx="50">
                  <c:v>45</c:v>
                </c:pt>
                <c:pt idx="51">
                  <c:v>10</c:v>
                </c:pt>
                <c:pt idx="52">
                  <c:v>44</c:v>
                </c:pt>
                <c:pt idx="53">
                  <c:v>61</c:v>
                </c:pt>
                <c:pt idx="54">
                  <c:v>9</c:v>
                </c:pt>
                <c:pt idx="55">
                  <c:v>16</c:v>
                </c:pt>
                <c:pt idx="56">
                  <c:v>67</c:v>
                </c:pt>
                <c:pt idx="57">
                  <c:v>45</c:v>
                </c:pt>
                <c:pt idx="58">
                  <c:v>0</c:v>
                </c:pt>
                <c:pt idx="59">
                  <c:v>58</c:v>
                </c:pt>
                <c:pt idx="60">
                  <c:v>52</c:v>
                </c:pt>
                <c:pt idx="61">
                  <c:v>0</c:v>
                </c:pt>
                <c:pt idx="62">
                  <c:v>39</c:v>
                </c:pt>
                <c:pt idx="63">
                  <c:v>0</c:v>
                </c:pt>
                <c:pt idx="64">
                  <c:v>31</c:v>
                </c:pt>
                <c:pt idx="65">
                  <c:v>65</c:v>
                </c:pt>
                <c:pt idx="66">
                  <c:v>19</c:v>
                </c:pt>
                <c:pt idx="67">
                  <c:v>0</c:v>
                </c:pt>
                <c:pt idx="68">
                  <c:v>55</c:v>
                </c:pt>
                <c:pt idx="69">
                  <c:v>52</c:v>
                </c:pt>
                <c:pt idx="70">
                  <c:v>13</c:v>
                </c:pt>
                <c:pt idx="71">
                  <c:v>50</c:v>
                </c:pt>
                <c:pt idx="72">
                  <c:v>48</c:v>
                </c:pt>
                <c:pt idx="73">
                  <c:v>9</c:v>
                </c:pt>
                <c:pt idx="74">
                  <c:v>0</c:v>
                </c:pt>
                <c:pt idx="75">
                  <c:v>51</c:v>
                </c:pt>
                <c:pt idx="76">
                  <c:v>46</c:v>
                </c:pt>
                <c:pt idx="77">
                  <c:v>10</c:v>
                </c:pt>
                <c:pt idx="78">
                  <c:v>35</c:v>
                </c:pt>
                <c:pt idx="79">
                  <c:v>66</c:v>
                </c:pt>
                <c:pt idx="80">
                  <c:v>19</c:v>
                </c:pt>
                <c:pt idx="81">
                  <c:v>8</c:v>
                </c:pt>
                <c:pt idx="82">
                  <c:v>68</c:v>
                </c:pt>
                <c:pt idx="83">
                  <c:v>39</c:v>
                </c:pt>
                <c:pt idx="84">
                  <c:v>0</c:v>
                </c:pt>
                <c:pt idx="85">
                  <c:v>68</c:v>
                </c:pt>
                <c:pt idx="86">
                  <c:v>11</c:v>
                </c:pt>
                <c:pt idx="87">
                  <c:v>24</c:v>
                </c:pt>
                <c:pt idx="88">
                  <c:v>58</c:v>
                </c:pt>
                <c:pt idx="89">
                  <c:v>13</c:v>
                </c:pt>
                <c:pt idx="90">
                  <c:v>28</c:v>
                </c:pt>
                <c:pt idx="91">
                  <c:v>57</c:v>
                </c:pt>
                <c:pt idx="92">
                  <c:v>0</c:v>
                </c:pt>
                <c:pt idx="93">
                  <c:v>53</c:v>
                </c:pt>
                <c:pt idx="94">
                  <c:v>44</c:v>
                </c:pt>
                <c:pt idx="95">
                  <c:v>47</c:v>
                </c:pt>
                <c:pt idx="96">
                  <c:v>0</c:v>
                </c:pt>
                <c:pt idx="97">
                  <c:v>66</c:v>
                </c:pt>
                <c:pt idx="98">
                  <c:v>45</c:v>
                </c:pt>
                <c:pt idx="99">
                  <c:v>0</c:v>
                </c:pt>
                <c:pt idx="100">
                  <c:v>60</c:v>
                </c:pt>
                <c:pt idx="101">
                  <c:v>68</c:v>
                </c:pt>
                <c:pt idx="102">
                  <c:v>13</c:v>
                </c:pt>
                <c:pt idx="103">
                  <c:v>57</c:v>
                </c:pt>
                <c:pt idx="104">
                  <c:v>9</c:v>
                </c:pt>
                <c:pt idx="105">
                  <c:v>52</c:v>
                </c:pt>
                <c:pt idx="106">
                  <c:v>27</c:v>
                </c:pt>
                <c:pt idx="107">
                  <c:v>38</c:v>
                </c:pt>
                <c:pt idx="108">
                  <c:v>46</c:v>
                </c:pt>
                <c:pt idx="109">
                  <c:v>11</c:v>
                </c:pt>
                <c:pt idx="110">
                  <c:v>50</c:v>
                </c:pt>
                <c:pt idx="111">
                  <c:v>0</c:v>
                </c:pt>
                <c:pt idx="112">
                  <c:v>57</c:v>
                </c:pt>
                <c:pt idx="113">
                  <c:v>0</c:v>
                </c:pt>
                <c:pt idx="114">
                  <c:v>68</c:v>
                </c:pt>
                <c:pt idx="115">
                  <c:v>13</c:v>
                </c:pt>
                <c:pt idx="116">
                  <c:v>58</c:v>
                </c:pt>
                <c:pt idx="117">
                  <c:v>9</c:v>
                </c:pt>
                <c:pt idx="118">
                  <c:v>52</c:v>
                </c:pt>
                <c:pt idx="119">
                  <c:v>19</c:v>
                </c:pt>
                <c:pt idx="120">
                  <c:v>44</c:v>
                </c:pt>
                <c:pt idx="121">
                  <c:v>59</c:v>
                </c:pt>
                <c:pt idx="122">
                  <c:v>0</c:v>
                </c:pt>
                <c:pt idx="123">
                  <c:v>47</c:v>
                </c:pt>
                <c:pt idx="124">
                  <c:v>10</c:v>
                </c:pt>
                <c:pt idx="125">
                  <c:v>61</c:v>
                </c:pt>
                <c:pt idx="126">
                  <c:v>43</c:v>
                </c:pt>
                <c:pt idx="127">
                  <c:v>23</c:v>
                </c:pt>
                <c:pt idx="128">
                  <c:v>46</c:v>
                </c:pt>
                <c:pt idx="129">
                  <c:v>7</c:v>
                </c:pt>
                <c:pt idx="130">
                  <c:v>63</c:v>
                </c:pt>
                <c:pt idx="131">
                  <c:v>11</c:v>
                </c:pt>
                <c:pt idx="132">
                  <c:v>26</c:v>
                </c:pt>
                <c:pt idx="133">
                  <c:v>68</c:v>
                </c:pt>
                <c:pt idx="134">
                  <c:v>6</c:v>
                </c:pt>
                <c:pt idx="135">
                  <c:v>63</c:v>
                </c:pt>
                <c:pt idx="136">
                  <c:v>0</c:v>
                </c:pt>
                <c:pt idx="137">
                  <c:v>67</c:v>
                </c:pt>
                <c:pt idx="138">
                  <c:v>2</c:v>
                </c:pt>
                <c:pt idx="139">
                  <c:v>53</c:v>
                </c:pt>
                <c:pt idx="140">
                  <c:v>13</c:v>
                </c:pt>
                <c:pt idx="141">
                  <c:v>55</c:v>
                </c:pt>
                <c:pt idx="142">
                  <c:v>46</c:v>
                </c:pt>
                <c:pt idx="143">
                  <c:v>11</c:v>
                </c:pt>
                <c:pt idx="144">
                  <c:v>50</c:v>
                </c:pt>
                <c:pt idx="145">
                  <c:v>61</c:v>
                </c:pt>
                <c:pt idx="146">
                  <c:v>10</c:v>
                </c:pt>
                <c:pt idx="147">
                  <c:v>53</c:v>
                </c:pt>
                <c:pt idx="148">
                  <c:v>16</c:v>
                </c:pt>
                <c:pt idx="149">
                  <c:v>47</c:v>
                </c:pt>
                <c:pt idx="150">
                  <c:v>41</c:v>
                </c:pt>
                <c:pt idx="151">
                  <c:v>26</c:v>
                </c:pt>
                <c:pt idx="152">
                  <c:v>68</c:v>
                </c:pt>
                <c:pt idx="153">
                  <c:v>12</c:v>
                </c:pt>
                <c:pt idx="154">
                  <c:v>65</c:v>
                </c:pt>
                <c:pt idx="155">
                  <c:v>34</c:v>
                </c:pt>
                <c:pt idx="156">
                  <c:v>44</c:v>
                </c:pt>
                <c:pt idx="157">
                  <c:v>34</c:v>
                </c:pt>
                <c:pt idx="158">
                  <c:v>0</c:v>
                </c:pt>
                <c:pt idx="159">
                  <c:v>56</c:v>
                </c:pt>
                <c:pt idx="160">
                  <c:v>12</c:v>
                </c:pt>
                <c:pt idx="161">
                  <c:v>60</c:v>
                </c:pt>
                <c:pt idx="162">
                  <c:v>12</c:v>
                </c:pt>
                <c:pt idx="163">
                  <c:v>62</c:v>
                </c:pt>
                <c:pt idx="164">
                  <c:v>30</c:v>
                </c:pt>
                <c:pt idx="165">
                  <c:v>49</c:v>
                </c:pt>
                <c:pt idx="166">
                  <c:v>15</c:v>
                </c:pt>
                <c:pt idx="167">
                  <c:v>53</c:v>
                </c:pt>
                <c:pt idx="168">
                  <c:v>9</c:v>
                </c:pt>
                <c:pt idx="169">
                  <c:v>56</c:v>
                </c:pt>
                <c:pt idx="170">
                  <c:v>42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0</c:v>
                </c:pt>
                <c:pt idx="175">
                  <c:v>52</c:v>
                </c:pt>
                <c:pt idx="176">
                  <c:v>7</c:v>
                </c:pt>
                <c:pt idx="177">
                  <c:v>68</c:v>
                </c:pt>
                <c:pt idx="178">
                  <c:v>7</c:v>
                </c:pt>
                <c:pt idx="179">
                  <c:v>67</c:v>
                </c:pt>
                <c:pt idx="180">
                  <c:v>0</c:v>
                </c:pt>
                <c:pt idx="181">
                  <c:v>49</c:v>
                </c:pt>
                <c:pt idx="182">
                  <c:v>19</c:v>
                </c:pt>
                <c:pt idx="183">
                  <c:v>61</c:v>
                </c:pt>
                <c:pt idx="184">
                  <c:v>0</c:v>
                </c:pt>
                <c:pt idx="185">
                  <c:v>69</c:v>
                </c:pt>
                <c:pt idx="186">
                  <c:v>38</c:v>
                </c:pt>
                <c:pt idx="187">
                  <c:v>12</c:v>
                </c:pt>
                <c:pt idx="188">
                  <c:v>58</c:v>
                </c:pt>
                <c:pt idx="189">
                  <c:v>3</c:v>
                </c:pt>
                <c:pt idx="190">
                  <c:v>54</c:v>
                </c:pt>
                <c:pt idx="191">
                  <c:v>13</c:v>
                </c:pt>
                <c:pt idx="192">
                  <c:v>68</c:v>
                </c:pt>
                <c:pt idx="193">
                  <c:v>11</c:v>
                </c:pt>
                <c:pt idx="194">
                  <c:v>68</c:v>
                </c:pt>
                <c:pt idx="195">
                  <c:v>9</c:v>
                </c:pt>
                <c:pt idx="196">
                  <c:v>62</c:v>
                </c:pt>
                <c:pt idx="197">
                  <c:v>0</c:v>
                </c:pt>
                <c:pt idx="198">
                  <c:v>57</c:v>
                </c:pt>
                <c:pt idx="199">
                  <c:v>6</c:v>
                </c:pt>
                <c:pt idx="200">
                  <c:v>62</c:v>
                </c:pt>
                <c:pt idx="201">
                  <c:v>6</c:v>
                </c:pt>
                <c:pt idx="202">
                  <c:v>43</c:v>
                </c:pt>
                <c:pt idx="203">
                  <c:v>52</c:v>
                </c:pt>
                <c:pt idx="204">
                  <c:v>13</c:v>
                </c:pt>
                <c:pt idx="205">
                  <c:v>66</c:v>
                </c:pt>
                <c:pt idx="206">
                  <c:v>6</c:v>
                </c:pt>
                <c:pt idx="207">
                  <c:v>43</c:v>
                </c:pt>
                <c:pt idx="208">
                  <c:v>1</c:v>
                </c:pt>
                <c:pt idx="209">
                  <c:v>9</c:v>
                </c:pt>
                <c:pt idx="210">
                  <c:v>56</c:v>
                </c:pt>
                <c:pt idx="211">
                  <c:v>13</c:v>
                </c:pt>
                <c:pt idx="212">
                  <c:v>0</c:v>
                </c:pt>
                <c:pt idx="213">
                  <c:v>11</c:v>
                </c:pt>
                <c:pt idx="214">
                  <c:v>68</c:v>
                </c:pt>
                <c:pt idx="215">
                  <c:v>53</c:v>
                </c:pt>
                <c:pt idx="216">
                  <c:v>35</c:v>
                </c:pt>
                <c:pt idx="217">
                  <c:v>52</c:v>
                </c:pt>
                <c:pt idx="218">
                  <c:v>43</c:v>
                </c:pt>
                <c:pt idx="219">
                  <c:v>12</c:v>
                </c:pt>
                <c:pt idx="220">
                  <c:v>63</c:v>
                </c:pt>
                <c:pt idx="221">
                  <c:v>59</c:v>
                </c:pt>
                <c:pt idx="222">
                  <c:v>48</c:v>
                </c:pt>
                <c:pt idx="223">
                  <c:v>11</c:v>
                </c:pt>
                <c:pt idx="224">
                  <c:v>52</c:v>
                </c:pt>
                <c:pt idx="225">
                  <c:v>69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51</c:v>
                </c:pt>
                <c:pt idx="230">
                  <c:v>0</c:v>
                </c:pt>
                <c:pt idx="231">
                  <c:v>8</c:v>
                </c:pt>
                <c:pt idx="232">
                  <c:v>9</c:v>
                </c:pt>
                <c:pt idx="233">
                  <c:v>35</c:v>
                </c:pt>
                <c:pt idx="234">
                  <c:v>57</c:v>
                </c:pt>
                <c:pt idx="235">
                  <c:v>56</c:v>
                </c:pt>
                <c:pt idx="236">
                  <c:v>77</c:v>
                </c:pt>
                <c:pt idx="237">
                  <c:v>8</c:v>
                </c:pt>
                <c:pt idx="238">
                  <c:v>58</c:v>
                </c:pt>
                <c:pt idx="239">
                  <c:v>16</c:v>
                </c:pt>
                <c:pt idx="240">
                  <c:v>75</c:v>
                </c:pt>
                <c:pt idx="241">
                  <c:v>57</c:v>
                </c:pt>
                <c:pt idx="242">
                  <c:v>17</c:v>
                </c:pt>
                <c:pt idx="243">
                  <c:v>58</c:v>
                </c:pt>
                <c:pt idx="244">
                  <c:v>0</c:v>
                </c:pt>
                <c:pt idx="245">
                  <c:v>16</c:v>
                </c:pt>
                <c:pt idx="246">
                  <c:v>57</c:v>
                </c:pt>
                <c:pt idx="247">
                  <c:v>21</c:v>
                </c:pt>
                <c:pt idx="248">
                  <c:v>57</c:v>
                </c:pt>
                <c:pt idx="249">
                  <c:v>0</c:v>
                </c:pt>
                <c:pt idx="250">
                  <c:v>57</c:v>
                </c:pt>
                <c:pt idx="251">
                  <c:v>57</c:v>
                </c:pt>
                <c:pt idx="252">
                  <c:v>0</c:v>
                </c:pt>
                <c:pt idx="253">
                  <c:v>57</c:v>
                </c:pt>
                <c:pt idx="254">
                  <c:v>58</c:v>
                </c:pt>
                <c:pt idx="255">
                  <c:v>0</c:v>
                </c:pt>
                <c:pt idx="256">
                  <c:v>79</c:v>
                </c:pt>
                <c:pt idx="257">
                  <c:v>0</c:v>
                </c:pt>
                <c:pt idx="258">
                  <c:v>57</c:v>
                </c:pt>
                <c:pt idx="259">
                  <c:v>0</c:v>
                </c:pt>
                <c:pt idx="260">
                  <c:v>57</c:v>
                </c:pt>
                <c:pt idx="261">
                  <c:v>24</c:v>
                </c:pt>
                <c:pt idx="262">
                  <c:v>78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51</c:v>
                </c:pt>
                <c:pt idx="267">
                  <c:v>46</c:v>
                </c:pt>
                <c:pt idx="268">
                  <c:v>10</c:v>
                </c:pt>
                <c:pt idx="269">
                  <c:v>17</c:v>
                </c:pt>
                <c:pt idx="270">
                  <c:v>65</c:v>
                </c:pt>
                <c:pt idx="271">
                  <c:v>0</c:v>
                </c:pt>
                <c:pt idx="272">
                  <c:v>78</c:v>
                </c:pt>
                <c:pt idx="273">
                  <c:v>0</c:v>
                </c:pt>
                <c:pt idx="274">
                  <c:v>58</c:v>
                </c:pt>
                <c:pt idx="275">
                  <c:v>0</c:v>
                </c:pt>
                <c:pt idx="276">
                  <c:v>55</c:v>
                </c:pt>
                <c:pt idx="277">
                  <c:v>0</c:v>
                </c:pt>
                <c:pt idx="278">
                  <c:v>55</c:v>
                </c:pt>
                <c:pt idx="279">
                  <c:v>16</c:v>
                </c:pt>
                <c:pt idx="280">
                  <c:v>56</c:v>
                </c:pt>
                <c:pt idx="281">
                  <c:v>0</c:v>
                </c:pt>
                <c:pt idx="282">
                  <c:v>55</c:v>
                </c:pt>
                <c:pt idx="283">
                  <c:v>47</c:v>
                </c:pt>
                <c:pt idx="284">
                  <c:v>48</c:v>
                </c:pt>
                <c:pt idx="285">
                  <c:v>16</c:v>
                </c:pt>
                <c:pt idx="286">
                  <c:v>0</c:v>
                </c:pt>
                <c:pt idx="287">
                  <c:v>47</c:v>
                </c:pt>
                <c:pt idx="288">
                  <c:v>0</c:v>
                </c:pt>
                <c:pt idx="289">
                  <c:v>14</c:v>
                </c:pt>
                <c:pt idx="290">
                  <c:v>0</c:v>
                </c:pt>
                <c:pt idx="291">
                  <c:v>78</c:v>
                </c:pt>
                <c:pt idx="292">
                  <c:v>56</c:v>
                </c:pt>
                <c:pt idx="293">
                  <c:v>0</c:v>
                </c:pt>
                <c:pt idx="294">
                  <c:v>78</c:v>
                </c:pt>
                <c:pt idx="295">
                  <c:v>56</c:v>
                </c:pt>
                <c:pt idx="296">
                  <c:v>75</c:v>
                </c:pt>
                <c:pt idx="297">
                  <c:v>0</c:v>
                </c:pt>
                <c:pt idx="298">
                  <c:v>58</c:v>
                </c:pt>
                <c:pt idx="299">
                  <c:v>0</c:v>
                </c:pt>
                <c:pt idx="300">
                  <c:v>56</c:v>
                </c:pt>
                <c:pt idx="301">
                  <c:v>15</c:v>
                </c:pt>
                <c:pt idx="302">
                  <c:v>0</c:v>
                </c:pt>
                <c:pt idx="303">
                  <c:v>59</c:v>
                </c:pt>
                <c:pt idx="304">
                  <c:v>0</c:v>
                </c:pt>
                <c:pt idx="305">
                  <c:v>67</c:v>
                </c:pt>
                <c:pt idx="306">
                  <c:v>1</c:v>
                </c:pt>
                <c:pt idx="307">
                  <c:v>56</c:v>
                </c:pt>
                <c:pt idx="308">
                  <c:v>0</c:v>
                </c:pt>
                <c:pt idx="309">
                  <c:v>8</c:v>
                </c:pt>
                <c:pt idx="310">
                  <c:v>78</c:v>
                </c:pt>
                <c:pt idx="311">
                  <c:v>0</c:v>
                </c:pt>
                <c:pt idx="312">
                  <c:v>56</c:v>
                </c:pt>
                <c:pt idx="313">
                  <c:v>45</c:v>
                </c:pt>
                <c:pt idx="314">
                  <c:v>56</c:v>
                </c:pt>
                <c:pt idx="315">
                  <c:v>70</c:v>
                </c:pt>
                <c:pt idx="316">
                  <c:v>16</c:v>
                </c:pt>
                <c:pt idx="317">
                  <c:v>61</c:v>
                </c:pt>
                <c:pt idx="318">
                  <c:v>0</c:v>
                </c:pt>
                <c:pt idx="319">
                  <c:v>56</c:v>
                </c:pt>
                <c:pt idx="320">
                  <c:v>3</c:v>
                </c:pt>
                <c:pt idx="321">
                  <c:v>40</c:v>
                </c:pt>
                <c:pt idx="322">
                  <c:v>57</c:v>
                </c:pt>
                <c:pt idx="323">
                  <c:v>56</c:v>
                </c:pt>
                <c:pt idx="324">
                  <c:v>55</c:v>
                </c:pt>
                <c:pt idx="325">
                  <c:v>17</c:v>
                </c:pt>
                <c:pt idx="326">
                  <c:v>78</c:v>
                </c:pt>
                <c:pt idx="327">
                  <c:v>0</c:v>
                </c:pt>
                <c:pt idx="328">
                  <c:v>57</c:v>
                </c:pt>
                <c:pt idx="329">
                  <c:v>16</c:v>
                </c:pt>
                <c:pt idx="330">
                  <c:v>66</c:v>
                </c:pt>
                <c:pt idx="331">
                  <c:v>0</c:v>
                </c:pt>
                <c:pt idx="332">
                  <c:v>64</c:v>
                </c:pt>
                <c:pt idx="333">
                  <c:v>7</c:v>
                </c:pt>
                <c:pt idx="334">
                  <c:v>57</c:v>
                </c:pt>
                <c:pt idx="335">
                  <c:v>0</c:v>
                </c:pt>
                <c:pt idx="336">
                  <c:v>1</c:v>
                </c:pt>
                <c:pt idx="337">
                  <c:v>76</c:v>
                </c:pt>
                <c:pt idx="338">
                  <c:v>0</c:v>
                </c:pt>
                <c:pt idx="339">
                  <c:v>57</c:v>
                </c:pt>
                <c:pt idx="340">
                  <c:v>0</c:v>
                </c:pt>
                <c:pt idx="341">
                  <c:v>18</c:v>
                </c:pt>
                <c:pt idx="342">
                  <c:v>77</c:v>
                </c:pt>
                <c:pt idx="343">
                  <c:v>72</c:v>
                </c:pt>
                <c:pt idx="344">
                  <c:v>0</c:v>
                </c:pt>
                <c:pt idx="345">
                  <c:v>60</c:v>
                </c:pt>
                <c:pt idx="346">
                  <c:v>6</c:v>
                </c:pt>
                <c:pt idx="347">
                  <c:v>18</c:v>
                </c:pt>
                <c:pt idx="348">
                  <c:v>61</c:v>
                </c:pt>
                <c:pt idx="349">
                  <c:v>0</c:v>
                </c:pt>
                <c:pt idx="350">
                  <c:v>66</c:v>
                </c:pt>
                <c:pt idx="351">
                  <c:v>0</c:v>
                </c:pt>
                <c:pt idx="352">
                  <c:v>36</c:v>
                </c:pt>
                <c:pt idx="353">
                  <c:v>57</c:v>
                </c:pt>
                <c:pt idx="354">
                  <c:v>0</c:v>
                </c:pt>
                <c:pt idx="355">
                  <c:v>57</c:v>
                </c:pt>
                <c:pt idx="356">
                  <c:v>0</c:v>
                </c:pt>
                <c:pt idx="357">
                  <c:v>59</c:v>
                </c:pt>
                <c:pt idx="358">
                  <c:v>79</c:v>
                </c:pt>
                <c:pt idx="359">
                  <c:v>0</c:v>
                </c:pt>
                <c:pt idx="360">
                  <c:v>57</c:v>
                </c:pt>
                <c:pt idx="361">
                  <c:v>0</c:v>
                </c:pt>
                <c:pt idx="362">
                  <c:v>57</c:v>
                </c:pt>
                <c:pt idx="363">
                  <c:v>66</c:v>
                </c:pt>
                <c:pt idx="364">
                  <c:v>0</c:v>
                </c:pt>
                <c:pt idx="365">
                  <c:v>66</c:v>
                </c:pt>
                <c:pt idx="366">
                  <c:v>0</c:v>
                </c:pt>
                <c:pt idx="367">
                  <c:v>48</c:v>
                </c:pt>
                <c:pt idx="368">
                  <c:v>56</c:v>
                </c:pt>
                <c:pt idx="369">
                  <c:v>10</c:v>
                </c:pt>
                <c:pt idx="370">
                  <c:v>76</c:v>
                </c:pt>
                <c:pt idx="371">
                  <c:v>0</c:v>
                </c:pt>
                <c:pt idx="372">
                  <c:v>61</c:v>
                </c:pt>
                <c:pt idx="373">
                  <c:v>0</c:v>
                </c:pt>
                <c:pt idx="374">
                  <c:v>29</c:v>
                </c:pt>
                <c:pt idx="375">
                  <c:v>57</c:v>
                </c:pt>
                <c:pt idx="376">
                  <c:v>0</c:v>
                </c:pt>
                <c:pt idx="377">
                  <c:v>57</c:v>
                </c:pt>
                <c:pt idx="378">
                  <c:v>0</c:v>
                </c:pt>
                <c:pt idx="379">
                  <c:v>18</c:v>
                </c:pt>
                <c:pt idx="380">
                  <c:v>76</c:v>
                </c:pt>
                <c:pt idx="381">
                  <c:v>0</c:v>
                </c:pt>
                <c:pt idx="382">
                  <c:v>60</c:v>
                </c:pt>
                <c:pt idx="383">
                  <c:v>0</c:v>
                </c:pt>
                <c:pt idx="384">
                  <c:v>20</c:v>
                </c:pt>
                <c:pt idx="385">
                  <c:v>59</c:v>
                </c:pt>
                <c:pt idx="386">
                  <c:v>0</c:v>
                </c:pt>
                <c:pt idx="387">
                  <c:v>57</c:v>
                </c:pt>
                <c:pt idx="388">
                  <c:v>0</c:v>
                </c:pt>
                <c:pt idx="389">
                  <c:v>1</c:v>
                </c:pt>
                <c:pt idx="390">
                  <c:v>57</c:v>
                </c:pt>
                <c:pt idx="391">
                  <c:v>0</c:v>
                </c:pt>
                <c:pt idx="392">
                  <c:v>77</c:v>
                </c:pt>
                <c:pt idx="393">
                  <c:v>0</c:v>
                </c:pt>
                <c:pt idx="394">
                  <c:v>57</c:v>
                </c:pt>
                <c:pt idx="395">
                  <c:v>69</c:v>
                </c:pt>
                <c:pt idx="396">
                  <c:v>0</c:v>
                </c:pt>
                <c:pt idx="397">
                  <c:v>63</c:v>
                </c:pt>
                <c:pt idx="398">
                  <c:v>33</c:v>
                </c:pt>
                <c:pt idx="399">
                  <c:v>57</c:v>
                </c:pt>
                <c:pt idx="400">
                  <c:v>10</c:v>
                </c:pt>
                <c:pt idx="401">
                  <c:v>57</c:v>
                </c:pt>
                <c:pt idx="402">
                  <c:v>0</c:v>
                </c:pt>
                <c:pt idx="403">
                  <c:v>58</c:v>
                </c:pt>
                <c:pt idx="404">
                  <c:v>27</c:v>
                </c:pt>
                <c:pt idx="405">
                  <c:v>18</c:v>
                </c:pt>
                <c:pt idx="406">
                  <c:v>68</c:v>
                </c:pt>
                <c:pt idx="407">
                  <c:v>0</c:v>
                </c:pt>
                <c:pt idx="408">
                  <c:v>57</c:v>
                </c:pt>
                <c:pt idx="409">
                  <c:v>13</c:v>
                </c:pt>
                <c:pt idx="410">
                  <c:v>16</c:v>
                </c:pt>
                <c:pt idx="411">
                  <c:v>57</c:v>
                </c:pt>
                <c:pt idx="412">
                  <c:v>32</c:v>
                </c:pt>
                <c:pt idx="413">
                  <c:v>72</c:v>
                </c:pt>
                <c:pt idx="414">
                  <c:v>70</c:v>
                </c:pt>
                <c:pt idx="415">
                  <c:v>10</c:v>
                </c:pt>
                <c:pt idx="416">
                  <c:v>76</c:v>
                </c:pt>
                <c:pt idx="417">
                  <c:v>6</c:v>
                </c:pt>
                <c:pt idx="418">
                  <c:v>18</c:v>
                </c:pt>
                <c:pt idx="419">
                  <c:v>44</c:v>
                </c:pt>
                <c:pt idx="420">
                  <c:v>0</c:v>
                </c:pt>
              </c:numCache>
            </c:numRef>
          </c:val>
        </c:ser>
        <c:marker val="1"/>
        <c:axId val="167575552"/>
        <c:axId val="167577088"/>
      </c:lineChart>
      <c:catAx>
        <c:axId val="167575552"/>
        <c:scaling>
          <c:orientation val="minMax"/>
        </c:scaling>
        <c:axPos val="b"/>
        <c:tickLblPos val="nextTo"/>
        <c:crossAx val="167577088"/>
        <c:crosses val="autoZero"/>
        <c:auto val="1"/>
        <c:lblAlgn val="ctr"/>
        <c:lblOffset val="100"/>
      </c:catAx>
      <c:valAx>
        <c:axId val="167577088"/>
        <c:scaling>
          <c:orientation val="minMax"/>
        </c:scaling>
        <c:axPos val="l"/>
        <c:majorGridlines/>
        <c:numFmt formatCode="General" sourceLinked="1"/>
        <c:tickLblPos val="nextTo"/>
        <c:crossAx val="167575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-2'!$I$427:$I$444</c:f>
              <c:numCache>
                <c:formatCode>General</c:formatCode>
                <c:ptCount val="18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54</c:v>
                </c:pt>
                <c:pt idx="12">
                  <c:v>54</c:v>
                </c:pt>
                <c:pt idx="13">
                  <c:v>54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-2'!$J$427:$J$444</c:f>
              <c:numCache>
                <c:formatCode>General</c:formatCode>
                <c:ptCount val="18"/>
                <c:pt idx="0">
                  <c:v>57</c:v>
                </c:pt>
                <c:pt idx="1">
                  <c:v>7</c:v>
                </c:pt>
                <c:pt idx="2">
                  <c:v>18</c:v>
                </c:pt>
                <c:pt idx="3">
                  <c:v>57</c:v>
                </c:pt>
                <c:pt idx="4">
                  <c:v>43</c:v>
                </c:pt>
                <c:pt idx="5">
                  <c:v>0</c:v>
                </c:pt>
                <c:pt idx="6">
                  <c:v>57</c:v>
                </c:pt>
                <c:pt idx="7">
                  <c:v>0</c:v>
                </c:pt>
                <c:pt idx="8">
                  <c:v>54</c:v>
                </c:pt>
                <c:pt idx="9">
                  <c:v>72</c:v>
                </c:pt>
                <c:pt idx="10">
                  <c:v>0</c:v>
                </c:pt>
                <c:pt idx="11">
                  <c:v>75</c:v>
                </c:pt>
                <c:pt idx="12">
                  <c:v>18</c:v>
                </c:pt>
                <c:pt idx="13">
                  <c:v>45</c:v>
                </c:pt>
                <c:pt idx="14">
                  <c:v>53</c:v>
                </c:pt>
                <c:pt idx="15">
                  <c:v>17</c:v>
                </c:pt>
                <c:pt idx="16">
                  <c:v>72</c:v>
                </c:pt>
                <c:pt idx="17">
                  <c:v>0</c:v>
                </c:pt>
              </c:numCache>
            </c:numRef>
          </c:val>
        </c:ser>
        <c:marker val="1"/>
        <c:axId val="167613952"/>
        <c:axId val="167615488"/>
      </c:lineChart>
      <c:catAx>
        <c:axId val="167613952"/>
        <c:scaling>
          <c:orientation val="minMax"/>
        </c:scaling>
        <c:axPos val="b"/>
        <c:tickLblPos val="nextTo"/>
        <c:crossAx val="167615488"/>
        <c:crosses val="autoZero"/>
        <c:auto val="1"/>
        <c:lblAlgn val="ctr"/>
        <c:lblOffset val="100"/>
      </c:catAx>
      <c:valAx>
        <c:axId val="167615488"/>
        <c:scaling>
          <c:orientation val="minMax"/>
        </c:scaling>
        <c:axPos val="l"/>
        <c:majorGridlines/>
        <c:numFmt formatCode="General" sourceLinked="1"/>
        <c:tickLblPos val="nextTo"/>
        <c:crossAx val="167613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'Granulation Dynamics -2'!$I$446:$I$697</c:f>
              <c:numCache>
                <c:formatCode>General</c:formatCode>
                <c:ptCount val="252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54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54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54</c:v>
                </c:pt>
                <c:pt idx="76">
                  <c:v>54</c:v>
                </c:pt>
                <c:pt idx="77">
                  <c:v>54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54</c:v>
                </c:pt>
                <c:pt idx="83">
                  <c:v>54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54</c:v>
                </c:pt>
                <c:pt idx="92">
                  <c:v>54</c:v>
                </c:pt>
                <c:pt idx="93">
                  <c:v>54</c:v>
                </c:pt>
                <c:pt idx="94">
                  <c:v>54</c:v>
                </c:pt>
                <c:pt idx="95">
                  <c:v>54</c:v>
                </c:pt>
                <c:pt idx="96">
                  <c:v>54</c:v>
                </c:pt>
                <c:pt idx="97">
                  <c:v>54</c:v>
                </c:pt>
                <c:pt idx="98">
                  <c:v>54</c:v>
                </c:pt>
                <c:pt idx="99">
                  <c:v>54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54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48</c:v>
                </c:pt>
                <c:pt idx="152">
                  <c:v>48</c:v>
                </c:pt>
                <c:pt idx="153">
                  <c:v>48</c:v>
                </c:pt>
                <c:pt idx="154">
                  <c:v>48</c:v>
                </c:pt>
                <c:pt idx="155">
                  <c:v>48</c:v>
                </c:pt>
                <c:pt idx="156">
                  <c:v>48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48</c:v>
                </c:pt>
                <c:pt idx="163">
                  <c:v>48</c:v>
                </c:pt>
                <c:pt idx="164">
                  <c:v>48</c:v>
                </c:pt>
                <c:pt idx="165">
                  <c:v>47</c:v>
                </c:pt>
                <c:pt idx="166">
                  <c:v>47</c:v>
                </c:pt>
                <c:pt idx="167">
                  <c:v>47</c:v>
                </c:pt>
                <c:pt idx="168">
                  <c:v>47</c:v>
                </c:pt>
                <c:pt idx="169">
                  <c:v>47</c:v>
                </c:pt>
                <c:pt idx="170">
                  <c:v>47</c:v>
                </c:pt>
                <c:pt idx="171">
                  <c:v>47</c:v>
                </c:pt>
                <c:pt idx="172">
                  <c:v>47</c:v>
                </c:pt>
                <c:pt idx="173">
                  <c:v>47</c:v>
                </c:pt>
                <c:pt idx="174">
                  <c:v>47</c:v>
                </c:pt>
                <c:pt idx="175">
                  <c:v>47</c:v>
                </c:pt>
                <c:pt idx="176">
                  <c:v>47</c:v>
                </c:pt>
                <c:pt idx="177">
                  <c:v>47</c:v>
                </c:pt>
                <c:pt idx="178">
                  <c:v>47</c:v>
                </c:pt>
                <c:pt idx="179">
                  <c:v>47</c:v>
                </c:pt>
                <c:pt idx="180">
                  <c:v>47</c:v>
                </c:pt>
                <c:pt idx="181">
                  <c:v>47</c:v>
                </c:pt>
                <c:pt idx="182">
                  <c:v>47</c:v>
                </c:pt>
                <c:pt idx="183">
                  <c:v>47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47</c:v>
                </c:pt>
                <c:pt idx="189">
                  <c:v>47</c:v>
                </c:pt>
                <c:pt idx="190">
                  <c:v>47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47</c:v>
                </c:pt>
                <c:pt idx="197">
                  <c:v>47</c:v>
                </c:pt>
                <c:pt idx="198">
                  <c:v>47</c:v>
                </c:pt>
                <c:pt idx="199">
                  <c:v>47</c:v>
                </c:pt>
                <c:pt idx="200">
                  <c:v>47</c:v>
                </c:pt>
                <c:pt idx="201">
                  <c:v>47</c:v>
                </c:pt>
                <c:pt idx="202">
                  <c:v>47</c:v>
                </c:pt>
                <c:pt idx="203">
                  <c:v>47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47</c:v>
                </c:pt>
                <c:pt idx="215">
                  <c:v>47</c:v>
                </c:pt>
                <c:pt idx="216">
                  <c:v>47</c:v>
                </c:pt>
                <c:pt idx="217">
                  <c:v>47</c:v>
                </c:pt>
                <c:pt idx="218">
                  <c:v>47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47</c:v>
                </c:pt>
                <c:pt idx="223">
                  <c:v>47</c:v>
                </c:pt>
                <c:pt idx="224">
                  <c:v>47</c:v>
                </c:pt>
                <c:pt idx="225">
                  <c:v>47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47</c:v>
                </c:pt>
                <c:pt idx="240">
                  <c:v>47</c:v>
                </c:pt>
                <c:pt idx="241">
                  <c:v>47</c:v>
                </c:pt>
                <c:pt idx="242">
                  <c:v>47</c:v>
                </c:pt>
                <c:pt idx="243">
                  <c:v>47</c:v>
                </c:pt>
                <c:pt idx="244">
                  <c:v>47</c:v>
                </c:pt>
                <c:pt idx="245">
                  <c:v>47</c:v>
                </c:pt>
                <c:pt idx="246">
                  <c:v>47</c:v>
                </c:pt>
                <c:pt idx="247">
                  <c:v>47</c:v>
                </c:pt>
                <c:pt idx="248">
                  <c:v>47</c:v>
                </c:pt>
                <c:pt idx="249">
                  <c:v>47</c:v>
                </c:pt>
                <c:pt idx="250">
                  <c:v>47</c:v>
                </c:pt>
                <c:pt idx="251">
                  <c:v>54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'Granulation Dynamics -2'!$J$446:$J$697</c:f>
              <c:numCache>
                <c:formatCode>General</c:formatCode>
                <c:ptCount val="252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46</c:v>
                </c:pt>
                <c:pt idx="43">
                  <c:v>46</c:v>
                </c:pt>
                <c:pt idx="44">
                  <c:v>46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46</c:v>
                </c:pt>
                <c:pt idx="53">
                  <c:v>46</c:v>
                </c:pt>
                <c:pt idx="54">
                  <c:v>46</c:v>
                </c:pt>
                <c:pt idx="55">
                  <c:v>46</c:v>
                </c:pt>
                <c:pt idx="56">
                  <c:v>46</c:v>
                </c:pt>
                <c:pt idx="57">
                  <c:v>46</c:v>
                </c:pt>
                <c:pt idx="58">
                  <c:v>46</c:v>
                </c:pt>
                <c:pt idx="59">
                  <c:v>46</c:v>
                </c:pt>
                <c:pt idx="60">
                  <c:v>46</c:v>
                </c:pt>
                <c:pt idx="61">
                  <c:v>46</c:v>
                </c:pt>
                <c:pt idx="62">
                  <c:v>46</c:v>
                </c:pt>
                <c:pt idx="63">
                  <c:v>46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46</c:v>
                </c:pt>
                <c:pt idx="68">
                  <c:v>46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46</c:v>
                </c:pt>
                <c:pt idx="75">
                  <c:v>46</c:v>
                </c:pt>
                <c:pt idx="76">
                  <c:v>46</c:v>
                </c:pt>
                <c:pt idx="77">
                  <c:v>46</c:v>
                </c:pt>
                <c:pt idx="78">
                  <c:v>46</c:v>
                </c:pt>
                <c:pt idx="79">
                  <c:v>46</c:v>
                </c:pt>
                <c:pt idx="80">
                  <c:v>46</c:v>
                </c:pt>
                <c:pt idx="81">
                  <c:v>46</c:v>
                </c:pt>
                <c:pt idx="82">
                  <c:v>46</c:v>
                </c:pt>
                <c:pt idx="83">
                  <c:v>46</c:v>
                </c:pt>
                <c:pt idx="84">
                  <c:v>46</c:v>
                </c:pt>
                <c:pt idx="85">
                  <c:v>46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46</c:v>
                </c:pt>
                <c:pt idx="90">
                  <c:v>46</c:v>
                </c:pt>
                <c:pt idx="91">
                  <c:v>46</c:v>
                </c:pt>
                <c:pt idx="92">
                  <c:v>46</c:v>
                </c:pt>
                <c:pt idx="93">
                  <c:v>46</c:v>
                </c:pt>
                <c:pt idx="94">
                  <c:v>46</c:v>
                </c:pt>
                <c:pt idx="95">
                  <c:v>46</c:v>
                </c:pt>
                <c:pt idx="96">
                  <c:v>46</c:v>
                </c:pt>
                <c:pt idx="97">
                  <c:v>46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46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46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46</c:v>
                </c:pt>
                <c:pt idx="117">
                  <c:v>46</c:v>
                </c:pt>
                <c:pt idx="118">
                  <c:v>46</c:v>
                </c:pt>
                <c:pt idx="119">
                  <c:v>46</c:v>
                </c:pt>
                <c:pt idx="120">
                  <c:v>46</c:v>
                </c:pt>
                <c:pt idx="121">
                  <c:v>46</c:v>
                </c:pt>
                <c:pt idx="122">
                  <c:v>46</c:v>
                </c:pt>
                <c:pt idx="123">
                  <c:v>46</c:v>
                </c:pt>
                <c:pt idx="124">
                  <c:v>46</c:v>
                </c:pt>
                <c:pt idx="125">
                  <c:v>46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43</c:v>
                </c:pt>
                <c:pt idx="141">
                  <c:v>43</c:v>
                </c:pt>
                <c:pt idx="142">
                  <c:v>43</c:v>
                </c:pt>
                <c:pt idx="143">
                  <c:v>43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43</c:v>
                </c:pt>
                <c:pt idx="151">
                  <c:v>43</c:v>
                </c:pt>
                <c:pt idx="152">
                  <c:v>43</c:v>
                </c:pt>
                <c:pt idx="153">
                  <c:v>43</c:v>
                </c:pt>
                <c:pt idx="154">
                  <c:v>43</c:v>
                </c:pt>
                <c:pt idx="155">
                  <c:v>43</c:v>
                </c:pt>
                <c:pt idx="156">
                  <c:v>43</c:v>
                </c:pt>
                <c:pt idx="157">
                  <c:v>43</c:v>
                </c:pt>
                <c:pt idx="158">
                  <c:v>43</c:v>
                </c:pt>
                <c:pt idx="159">
                  <c:v>43</c:v>
                </c:pt>
                <c:pt idx="160">
                  <c:v>43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42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42</c:v>
                </c:pt>
                <c:pt idx="171">
                  <c:v>42</c:v>
                </c:pt>
                <c:pt idx="172">
                  <c:v>42</c:v>
                </c:pt>
                <c:pt idx="173">
                  <c:v>43</c:v>
                </c:pt>
                <c:pt idx="174">
                  <c:v>43</c:v>
                </c:pt>
                <c:pt idx="175">
                  <c:v>43</c:v>
                </c:pt>
                <c:pt idx="176">
                  <c:v>43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43</c:v>
                </c:pt>
                <c:pt idx="185">
                  <c:v>43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43</c:v>
                </c:pt>
                <c:pt idx="194">
                  <c:v>43</c:v>
                </c:pt>
                <c:pt idx="195">
                  <c:v>43</c:v>
                </c:pt>
                <c:pt idx="196">
                  <c:v>43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43</c:v>
                </c:pt>
                <c:pt idx="201">
                  <c:v>43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43</c:v>
                </c:pt>
                <c:pt idx="207">
                  <c:v>43</c:v>
                </c:pt>
                <c:pt idx="208">
                  <c:v>43</c:v>
                </c:pt>
                <c:pt idx="209">
                  <c:v>43</c:v>
                </c:pt>
                <c:pt idx="210">
                  <c:v>43</c:v>
                </c:pt>
                <c:pt idx="211">
                  <c:v>43</c:v>
                </c:pt>
                <c:pt idx="212">
                  <c:v>43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43</c:v>
                </c:pt>
                <c:pt idx="217">
                  <c:v>43</c:v>
                </c:pt>
                <c:pt idx="218">
                  <c:v>43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43</c:v>
                </c:pt>
                <c:pt idx="224">
                  <c:v>43</c:v>
                </c:pt>
                <c:pt idx="225">
                  <c:v>43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43</c:v>
                </c:pt>
                <c:pt idx="230">
                  <c:v>43</c:v>
                </c:pt>
                <c:pt idx="231">
                  <c:v>43</c:v>
                </c:pt>
                <c:pt idx="232">
                  <c:v>43</c:v>
                </c:pt>
                <c:pt idx="233">
                  <c:v>43</c:v>
                </c:pt>
                <c:pt idx="234">
                  <c:v>43</c:v>
                </c:pt>
                <c:pt idx="235">
                  <c:v>43</c:v>
                </c:pt>
                <c:pt idx="236">
                  <c:v>43</c:v>
                </c:pt>
                <c:pt idx="237">
                  <c:v>43</c:v>
                </c:pt>
                <c:pt idx="238">
                  <c:v>43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43</c:v>
                </c:pt>
                <c:pt idx="245">
                  <c:v>43</c:v>
                </c:pt>
                <c:pt idx="246">
                  <c:v>43</c:v>
                </c:pt>
                <c:pt idx="247">
                  <c:v>43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</c:numCache>
            </c:numRef>
          </c:val>
        </c:ser>
        <c:marker val="1"/>
        <c:axId val="167640064"/>
        <c:axId val="167711488"/>
      </c:lineChart>
      <c:catAx>
        <c:axId val="167640064"/>
        <c:scaling>
          <c:orientation val="minMax"/>
        </c:scaling>
        <c:axPos val="b"/>
        <c:tickLblPos val="nextTo"/>
        <c:crossAx val="167711488"/>
        <c:crosses val="autoZero"/>
        <c:auto val="1"/>
        <c:lblAlgn val="ctr"/>
        <c:lblOffset val="100"/>
      </c:catAx>
      <c:valAx>
        <c:axId val="167711488"/>
        <c:scaling>
          <c:orientation val="minMax"/>
        </c:scaling>
        <c:axPos val="l"/>
        <c:majorGridlines/>
        <c:numFmt formatCode="General" sourceLinked="1"/>
        <c:tickLblPos val="nextTo"/>
        <c:crossAx val="1676400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66674</xdr:colOff>
      <xdr:row>639</xdr:row>
      <xdr:rowOff>47624</xdr:rowOff>
    </xdr:from>
    <xdr:to>
      <xdr:col>23</xdr:col>
      <xdr:colOff>142875</xdr:colOff>
      <xdr:row>656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658</xdr:row>
      <xdr:rowOff>161925</xdr:rowOff>
    </xdr:from>
    <xdr:to>
      <xdr:col>17</xdr:col>
      <xdr:colOff>95250</xdr:colOff>
      <xdr:row>673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380999</xdr:colOff>
      <xdr:row>659</xdr:row>
      <xdr:rowOff>9525</xdr:rowOff>
    </xdr:from>
    <xdr:to>
      <xdr:col>27</xdr:col>
      <xdr:colOff>504825</xdr:colOff>
      <xdr:row>673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495300</xdr:colOff>
      <xdr:row>674</xdr:row>
      <xdr:rowOff>9525</xdr:rowOff>
    </xdr:from>
    <xdr:to>
      <xdr:col>17</xdr:col>
      <xdr:colOff>123825</xdr:colOff>
      <xdr:row>688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361950</xdr:colOff>
      <xdr:row>640</xdr:row>
      <xdr:rowOff>66675</xdr:rowOff>
    </xdr:from>
    <xdr:to>
      <xdr:col>19</xdr:col>
      <xdr:colOff>400050</xdr:colOff>
      <xdr:row>642</xdr:row>
      <xdr:rowOff>104775</xdr:rowOff>
    </xdr:to>
    <xdr:sp macro="" textlink="">
      <xdr:nvSpPr>
        <xdr:cNvPr id="7" name="TextBox 6"/>
        <xdr:cNvSpPr txBox="1"/>
      </xdr:nvSpPr>
      <xdr:spPr>
        <a:xfrm>
          <a:off x="10029825" y="122177175"/>
          <a:ext cx="2476500" cy="4191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>
              <a:solidFill>
                <a:schemeClr val="accent4">
                  <a:lumMod val="75000"/>
                </a:schemeClr>
              </a:solidFill>
              <a:latin typeface="Baskerville Old Face" pitchFamily="18" charset="0"/>
            </a:rPr>
            <a:t>INLET-OUTLET SUPERIMPOSED</a:t>
          </a:r>
          <a:r>
            <a:rPr lang="en-US" sz="1100" baseline="0">
              <a:solidFill>
                <a:schemeClr val="accent4">
                  <a:lumMod val="75000"/>
                </a:schemeClr>
              </a:solidFill>
              <a:latin typeface="Baskerville Old Face" pitchFamily="18" charset="0"/>
            </a:rPr>
            <a:t> PROJECTION</a:t>
          </a:r>
          <a:endParaRPr lang="en-US" sz="1100">
            <a:solidFill>
              <a:schemeClr val="accent4">
                <a:lumMod val="75000"/>
              </a:schemeClr>
            </a:solidFill>
            <a:latin typeface="Baskerville Old Face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380999</xdr:colOff>
      <xdr:row>662</xdr:row>
      <xdr:rowOff>9525</xdr:rowOff>
    </xdr:from>
    <xdr:to>
      <xdr:col>32</xdr:col>
      <xdr:colOff>504825</xdr:colOff>
      <xdr:row>676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552450</xdr:colOff>
      <xdr:row>697</xdr:row>
      <xdr:rowOff>161925</xdr:rowOff>
    </xdr:from>
    <xdr:to>
      <xdr:col>13</xdr:col>
      <xdr:colOff>123825</xdr:colOff>
      <xdr:row>712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418</xdr:row>
      <xdr:rowOff>142875</xdr:rowOff>
    </xdr:from>
    <xdr:to>
      <xdr:col>17</xdr:col>
      <xdr:colOff>371475</xdr:colOff>
      <xdr:row>433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466725</xdr:colOff>
      <xdr:row>436</xdr:row>
      <xdr:rowOff>171450</xdr:rowOff>
    </xdr:from>
    <xdr:to>
      <xdr:col>16</xdr:col>
      <xdr:colOff>533400</xdr:colOff>
      <xdr:row>451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114300</xdr:colOff>
      <xdr:row>678</xdr:row>
      <xdr:rowOff>180975</xdr:rowOff>
    </xdr:from>
    <xdr:to>
      <xdr:col>16</xdr:col>
      <xdr:colOff>180975</xdr:colOff>
      <xdr:row>693</xdr:row>
      <xdr:rowOff>66675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453</xdr:row>
      <xdr:rowOff>0</xdr:rowOff>
    </xdr:from>
    <xdr:to>
      <xdr:col>16</xdr:col>
      <xdr:colOff>676275</xdr:colOff>
      <xdr:row>467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333375</xdr:colOff>
      <xdr:row>400</xdr:row>
      <xdr:rowOff>76200</xdr:rowOff>
    </xdr:from>
    <xdr:to>
      <xdr:col>16</xdr:col>
      <xdr:colOff>400050</xdr:colOff>
      <xdr:row>414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380999</xdr:colOff>
      <xdr:row>662</xdr:row>
      <xdr:rowOff>9525</xdr:rowOff>
    </xdr:from>
    <xdr:to>
      <xdr:col>32</xdr:col>
      <xdr:colOff>504825</xdr:colOff>
      <xdr:row>676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552450</xdr:colOff>
      <xdr:row>697</xdr:row>
      <xdr:rowOff>161925</xdr:rowOff>
    </xdr:from>
    <xdr:to>
      <xdr:col>13</xdr:col>
      <xdr:colOff>123825</xdr:colOff>
      <xdr:row>712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114300</xdr:colOff>
      <xdr:row>678</xdr:row>
      <xdr:rowOff>180975</xdr:rowOff>
    </xdr:from>
    <xdr:to>
      <xdr:col>16</xdr:col>
      <xdr:colOff>180975</xdr:colOff>
      <xdr:row>693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453</xdr:row>
      <xdr:rowOff>0</xdr:rowOff>
    </xdr:from>
    <xdr:to>
      <xdr:col>16</xdr:col>
      <xdr:colOff>676275</xdr:colOff>
      <xdr:row>467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457200</xdr:colOff>
      <xdr:row>592</xdr:row>
      <xdr:rowOff>28575</xdr:rowOff>
    </xdr:from>
    <xdr:to>
      <xdr:col>16</xdr:col>
      <xdr:colOff>523875</xdr:colOff>
      <xdr:row>606</xdr:row>
      <xdr:rowOff>104775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9525</xdr:colOff>
      <xdr:row>608</xdr:row>
      <xdr:rowOff>19050</xdr:rowOff>
    </xdr:from>
    <xdr:to>
      <xdr:col>16</xdr:col>
      <xdr:colOff>685800</xdr:colOff>
      <xdr:row>622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E12" sqref="E12:H12"/>
    </sheetView>
  </sheetViews>
  <sheetFormatPr defaultRowHeight="15.75"/>
  <cols>
    <col min="1" max="2" width="9.140625" style="1"/>
    <col min="3" max="3" width="33.28515625" style="1" customWidth="1"/>
    <col min="4" max="4" width="21.140625" style="1" customWidth="1"/>
    <col min="5" max="5" width="19.85546875" style="1" customWidth="1"/>
    <col min="6" max="6" width="15" style="1" customWidth="1"/>
    <col min="7" max="16384" width="9.140625" style="1"/>
  </cols>
  <sheetData>
    <row r="1" spans="1:6">
      <c r="A1" s="73" t="s">
        <v>36</v>
      </c>
      <c r="B1" s="73"/>
      <c r="C1" s="73"/>
      <c r="D1" s="73"/>
      <c r="E1" s="73"/>
      <c r="F1" s="73"/>
    </row>
    <row r="2" spans="1:6">
      <c r="A2" s="74" t="s">
        <v>0</v>
      </c>
      <c r="B2" s="74"/>
      <c r="C2" s="2" t="s">
        <v>1</v>
      </c>
      <c r="D2" s="2" t="s">
        <v>2</v>
      </c>
      <c r="E2" s="2" t="s">
        <v>3</v>
      </c>
      <c r="F2" s="2" t="s">
        <v>4</v>
      </c>
    </row>
    <row r="3" spans="1:6" ht="31.5">
      <c r="A3" s="75">
        <v>1</v>
      </c>
      <c r="B3" s="3" t="s">
        <v>6</v>
      </c>
      <c r="C3" s="3" t="s">
        <v>5</v>
      </c>
      <c r="D3" s="3" t="s">
        <v>15</v>
      </c>
      <c r="E3" s="3" t="s">
        <v>16</v>
      </c>
      <c r="F3" s="75" t="s">
        <v>17</v>
      </c>
    </row>
    <row r="4" spans="1:6" ht="47.25">
      <c r="A4" s="75"/>
      <c r="B4" s="3" t="s">
        <v>7</v>
      </c>
      <c r="C4" s="3" t="s">
        <v>8</v>
      </c>
      <c r="D4" s="3" t="s">
        <v>18</v>
      </c>
      <c r="E4" s="3"/>
      <c r="F4" s="75"/>
    </row>
    <row r="5" spans="1:6" ht="31.5">
      <c r="A5" s="75"/>
      <c r="B5" s="3" t="s">
        <v>9</v>
      </c>
      <c r="C5" s="3" t="s">
        <v>10</v>
      </c>
      <c r="D5" s="3" t="s">
        <v>19</v>
      </c>
      <c r="E5" s="3" t="s">
        <v>20</v>
      </c>
      <c r="F5" s="75"/>
    </row>
    <row r="6" spans="1:6" ht="31.5">
      <c r="A6" s="75"/>
      <c r="B6" s="3" t="s">
        <v>13</v>
      </c>
      <c r="C6" s="3" t="s">
        <v>11</v>
      </c>
      <c r="D6" s="3" t="s">
        <v>21</v>
      </c>
      <c r="E6" s="3" t="s">
        <v>22</v>
      </c>
      <c r="F6" s="75" t="s">
        <v>25</v>
      </c>
    </row>
    <row r="7" spans="1:6" ht="47.25">
      <c r="A7" s="75"/>
      <c r="B7" s="3" t="s">
        <v>14</v>
      </c>
      <c r="C7" s="3" t="s">
        <v>12</v>
      </c>
      <c r="D7" s="3" t="s">
        <v>23</v>
      </c>
      <c r="E7" s="3" t="s">
        <v>24</v>
      </c>
      <c r="F7" s="75"/>
    </row>
    <row r="8" spans="1:6">
      <c r="B8" s="74" t="s">
        <v>37</v>
      </c>
      <c r="C8" s="74"/>
    </row>
    <row r="9" spans="1:6">
      <c r="B9" s="4" t="s">
        <v>35</v>
      </c>
      <c r="C9" s="4" t="s">
        <v>34</v>
      </c>
    </row>
    <row r="10" spans="1:6">
      <c r="B10" s="3">
        <v>1</v>
      </c>
      <c r="C10" s="3" t="s">
        <v>26</v>
      </c>
    </row>
    <row r="11" spans="1:6">
      <c r="B11" s="3">
        <v>2</v>
      </c>
      <c r="C11" s="3" t="s">
        <v>27</v>
      </c>
    </row>
    <row r="12" spans="1:6" ht="31.5">
      <c r="B12" s="3">
        <v>3</v>
      </c>
      <c r="C12" s="3" t="s">
        <v>28</v>
      </c>
    </row>
    <row r="13" spans="1:6">
      <c r="B13" s="3">
        <v>4</v>
      </c>
      <c r="C13" s="3" t="s">
        <v>29</v>
      </c>
    </row>
    <row r="14" spans="1:6">
      <c r="B14" s="3">
        <v>5</v>
      </c>
      <c r="C14" s="3" t="s">
        <v>30</v>
      </c>
    </row>
    <row r="15" spans="1:6">
      <c r="B15" s="3">
        <v>6</v>
      </c>
      <c r="C15" s="3" t="s">
        <v>31</v>
      </c>
    </row>
    <row r="16" spans="1:6" ht="31.5">
      <c r="B16" s="3">
        <v>7</v>
      </c>
      <c r="C16" s="3" t="s">
        <v>32</v>
      </c>
    </row>
    <row r="17" spans="2:3" ht="31.5">
      <c r="B17" s="3">
        <v>8</v>
      </c>
      <c r="C17" s="3" t="s">
        <v>33</v>
      </c>
    </row>
  </sheetData>
  <mergeCells count="6">
    <mergeCell ref="A1:F1"/>
    <mergeCell ref="B8:C8"/>
    <mergeCell ref="A3:A7"/>
    <mergeCell ref="A2:B2"/>
    <mergeCell ref="F3:F5"/>
    <mergeCell ref="F6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P115"/>
  <sheetViews>
    <sheetView topLeftCell="A6" workbookViewId="0">
      <selection activeCell="I12" sqref="I12:I14"/>
    </sheetView>
  </sheetViews>
  <sheetFormatPr defaultRowHeight="15"/>
  <cols>
    <col min="1" max="1" width="17" style="5" customWidth="1"/>
    <col min="2" max="14" width="9.140625" style="5"/>
    <col min="15" max="15" width="9.140625" style="5" customWidth="1"/>
    <col min="16" max="20" width="9.140625" style="5"/>
    <col min="21" max="21" width="11.5703125" style="5" bestFit="1" customWidth="1"/>
    <col min="22" max="16384" width="9.140625" style="5"/>
  </cols>
  <sheetData>
    <row r="3" spans="1:16" ht="30.75" customHeight="1">
      <c r="A3" s="76" t="s">
        <v>39</v>
      </c>
      <c r="B3" s="77" t="s">
        <v>56</v>
      </c>
      <c r="C3" s="77"/>
      <c r="D3" s="77"/>
      <c r="E3" s="77"/>
      <c r="F3" s="77"/>
      <c r="G3" s="77"/>
      <c r="H3" s="77" t="s">
        <v>57</v>
      </c>
      <c r="I3" s="77"/>
      <c r="J3" s="77"/>
      <c r="K3" s="77"/>
      <c r="L3" s="77"/>
      <c r="M3" s="77"/>
    </row>
    <row r="4" spans="1:16" ht="45">
      <c r="A4" s="76"/>
      <c r="B4" s="6" t="s">
        <v>40</v>
      </c>
      <c r="C4" s="6" t="s">
        <v>41</v>
      </c>
      <c r="D4" s="6" t="s">
        <v>42</v>
      </c>
      <c r="E4" s="6" t="s">
        <v>43</v>
      </c>
      <c r="F4" s="6" t="s">
        <v>44</v>
      </c>
      <c r="G4" s="6" t="s">
        <v>45</v>
      </c>
      <c r="H4" s="6" t="s">
        <v>46</v>
      </c>
      <c r="I4" s="6" t="s">
        <v>47</v>
      </c>
      <c r="J4" s="6" t="s">
        <v>48</v>
      </c>
      <c r="K4" s="6" t="s">
        <v>49</v>
      </c>
      <c r="L4" s="6" t="s">
        <v>50</v>
      </c>
      <c r="M4" s="6" t="s">
        <v>51</v>
      </c>
    </row>
    <row r="5" spans="1:16">
      <c r="A5" s="6" t="s">
        <v>52</v>
      </c>
      <c r="B5" s="6">
        <v>94.69</v>
      </c>
      <c r="C5" s="6">
        <v>406.4</v>
      </c>
      <c r="D5" s="7">
        <v>0.1119</v>
      </c>
      <c r="E5" s="78">
        <v>54.19</v>
      </c>
      <c r="F5" s="78">
        <v>34.6</v>
      </c>
      <c r="G5" s="78">
        <v>63.86</v>
      </c>
      <c r="H5" s="78">
        <v>0.83</v>
      </c>
      <c r="I5" s="78">
        <v>0.62</v>
      </c>
      <c r="J5" s="79">
        <f>TANH(I5)*(180/3.14)*2</f>
        <v>63.186652953418111</v>
      </c>
      <c r="K5" s="8">
        <f>G5/(C5*10^-3)</f>
        <v>157.13582677165354</v>
      </c>
      <c r="L5" s="6">
        <f>B5</f>
        <v>94.69</v>
      </c>
      <c r="M5" s="9">
        <f>K5/L5</f>
        <v>1.6594764681767193</v>
      </c>
    </row>
    <row r="6" spans="1:16">
      <c r="A6" s="6" t="s">
        <v>53</v>
      </c>
      <c r="B6" s="6">
        <v>79.849999999999994</v>
      </c>
      <c r="C6" s="6">
        <v>407</v>
      </c>
      <c r="D6" s="7">
        <v>0.1482</v>
      </c>
      <c r="E6" s="78"/>
      <c r="F6" s="78"/>
      <c r="G6" s="78"/>
      <c r="H6" s="78"/>
      <c r="I6" s="78"/>
      <c r="J6" s="79"/>
      <c r="K6" s="8">
        <f>G5/(C6*10^-3)</f>
        <v>156.90417690417689</v>
      </c>
      <c r="L6" s="6">
        <f t="shared" ref="L6:L7" si="0">B6</f>
        <v>79.849999999999994</v>
      </c>
      <c r="M6" s="9">
        <f t="shared" ref="M6:M7" si="1">K6/L6</f>
        <v>1.9649865611042818</v>
      </c>
    </row>
    <row r="7" spans="1:16">
      <c r="A7" s="6" t="s">
        <v>54</v>
      </c>
      <c r="B7" s="6">
        <v>98.47</v>
      </c>
      <c r="C7" s="6">
        <v>405.5</v>
      </c>
      <c r="D7" s="7">
        <v>0.1229</v>
      </c>
      <c r="E7" s="78"/>
      <c r="F7" s="78"/>
      <c r="G7" s="78"/>
      <c r="H7" s="78"/>
      <c r="I7" s="78"/>
      <c r="J7" s="79"/>
      <c r="K7" s="8">
        <f>G5/(C7*10^-3)</f>
        <v>157.48458692971639</v>
      </c>
      <c r="L7" s="6">
        <f t="shared" si="0"/>
        <v>98.47</v>
      </c>
      <c r="M7" s="9">
        <f t="shared" si="1"/>
        <v>1.5993153948381882</v>
      </c>
    </row>
    <row r="8" spans="1:16" ht="28.5">
      <c r="A8" s="10" t="s">
        <v>55</v>
      </c>
      <c r="B8" s="11">
        <f>(MAX(B5:B7)-MIN(B5:B7))/MIN(B5:B7)</f>
        <v>0.23318722604884165</v>
      </c>
      <c r="C8" s="11">
        <f t="shared" ref="C8:D8" si="2">(MAX(C5:C7)-MIN(C5:C7))/MIN(C5:C7)</f>
        <v>3.6991368680641184E-3</v>
      </c>
      <c r="D8" s="11">
        <f t="shared" si="2"/>
        <v>0.32439678284182305</v>
      </c>
      <c r="E8" s="12"/>
      <c r="F8" s="12"/>
      <c r="G8" s="12"/>
      <c r="H8" s="12"/>
      <c r="I8" s="12"/>
      <c r="J8" s="12"/>
      <c r="K8" s="12"/>
      <c r="L8" s="12"/>
      <c r="M8" s="11">
        <f t="shared" ref="M8" si="3">(MAX(M5:M7)-MIN(M5:M7))/MIN(M5:M7)</f>
        <v>0.22864230998232257</v>
      </c>
    </row>
    <row r="9" spans="1:16" ht="15" customHeight="1"/>
    <row r="10" spans="1:16" ht="15" customHeight="1">
      <c r="A10" s="76" t="s">
        <v>39</v>
      </c>
      <c r="B10" s="77" t="s">
        <v>58</v>
      </c>
      <c r="C10" s="77"/>
      <c r="D10" s="77"/>
      <c r="E10" s="77"/>
      <c r="F10" s="77"/>
      <c r="G10" s="77"/>
      <c r="H10" s="77" t="s">
        <v>59</v>
      </c>
      <c r="I10" s="77"/>
      <c r="J10" s="77"/>
      <c r="K10" s="77"/>
      <c r="L10" s="77"/>
      <c r="M10" s="77"/>
    </row>
    <row r="11" spans="1:16" ht="15" customHeight="1">
      <c r="A11" s="76"/>
      <c r="B11" s="6" t="s">
        <v>40</v>
      </c>
      <c r="C11" s="6" t="s">
        <v>41</v>
      </c>
      <c r="D11" s="6" t="s">
        <v>42</v>
      </c>
      <c r="E11" s="6" t="s">
        <v>43</v>
      </c>
      <c r="F11" s="6" t="s">
        <v>44</v>
      </c>
      <c r="G11" s="6" t="s">
        <v>45</v>
      </c>
      <c r="H11" s="6" t="s">
        <v>46</v>
      </c>
      <c r="I11" s="6" t="s">
        <v>47</v>
      </c>
      <c r="J11" s="6" t="s">
        <v>48</v>
      </c>
      <c r="K11" s="6" t="s">
        <v>49</v>
      </c>
      <c r="L11" s="6" t="s">
        <v>50</v>
      </c>
      <c r="M11" s="6" t="s">
        <v>51</v>
      </c>
    </row>
    <row r="12" spans="1:16" ht="15" customHeight="1">
      <c r="A12" s="6" t="s">
        <v>52</v>
      </c>
      <c r="B12" s="6">
        <v>34.96</v>
      </c>
      <c r="C12" s="6">
        <v>402.9</v>
      </c>
      <c r="D12" s="7">
        <v>0.19839999999999999</v>
      </c>
      <c r="E12" s="78">
        <v>2.7639999999999998</v>
      </c>
      <c r="F12" s="78">
        <v>49.9</v>
      </c>
      <c r="G12" s="78">
        <v>18.8</v>
      </c>
      <c r="H12" s="78">
        <v>0.14000000000000001</v>
      </c>
      <c r="I12" s="78">
        <v>0.18</v>
      </c>
      <c r="J12" s="79">
        <f>TANH(I12)*(180/3.14)*2</f>
        <v>20.41691481599964</v>
      </c>
      <c r="K12" s="8">
        <f>G12/(C12*10^-3)</f>
        <v>46.661702655745849</v>
      </c>
      <c r="L12" s="6">
        <f>B12</f>
        <v>34.96</v>
      </c>
      <c r="M12" s="9">
        <f>K12/L12</f>
        <v>1.3347168951872381</v>
      </c>
    </row>
    <row r="13" spans="1:16" ht="15" customHeight="1">
      <c r="A13" s="6" t="s">
        <v>53</v>
      </c>
      <c r="B13" s="6">
        <v>25.34</v>
      </c>
      <c r="C13" s="6">
        <v>401.6</v>
      </c>
      <c r="D13" s="7">
        <v>0.31990000000000002</v>
      </c>
      <c r="E13" s="78"/>
      <c r="F13" s="78"/>
      <c r="G13" s="78"/>
      <c r="H13" s="78"/>
      <c r="I13" s="78"/>
      <c r="J13" s="79"/>
      <c r="K13" s="8">
        <f>G12/(C13*10^-3)</f>
        <v>46.812749003984067</v>
      </c>
      <c r="L13" s="6">
        <f t="shared" ref="L13:L14" si="4">B13</f>
        <v>25.34</v>
      </c>
      <c r="M13" s="9">
        <f t="shared" ref="M13" si="5">K13/L13</f>
        <v>1.8473855171264431</v>
      </c>
    </row>
    <row r="14" spans="1:16" ht="15" customHeight="1">
      <c r="A14" s="6" t="s">
        <v>54</v>
      </c>
      <c r="B14" s="6"/>
      <c r="C14" s="6">
        <v>400.3</v>
      </c>
      <c r="D14" s="7"/>
      <c r="E14" s="78"/>
      <c r="F14" s="78"/>
      <c r="G14" s="78"/>
      <c r="H14" s="78"/>
      <c r="I14" s="78"/>
      <c r="J14" s="79"/>
      <c r="K14" s="8">
        <f>G12/(C14*10^-3)</f>
        <v>46.964776417686728</v>
      </c>
      <c r="L14" s="6">
        <f t="shared" si="4"/>
        <v>0</v>
      </c>
      <c r="M14" s="9"/>
      <c r="P14" s="5" t="s">
        <v>86</v>
      </c>
    </row>
    <row r="15" spans="1:16" ht="15" customHeight="1">
      <c r="A15" s="10" t="s">
        <v>55</v>
      </c>
      <c r="B15" s="11">
        <f>(MAX(B12:B14)-MIN(B12:B14))/MIN(B12:B14)</f>
        <v>0.37963693764798739</v>
      </c>
      <c r="C15" s="11">
        <f t="shared" ref="C15:D15" si="6">(MAX(C12:C14)-MIN(C12:C14))/MIN(C12:C14)</f>
        <v>6.4951286535097821E-3</v>
      </c>
      <c r="D15" s="11">
        <f t="shared" si="6"/>
        <v>0.61239919354838723</v>
      </c>
      <c r="E15" s="12"/>
      <c r="F15" s="12"/>
      <c r="G15" s="12"/>
      <c r="H15" s="12"/>
      <c r="I15" s="12"/>
      <c r="J15" s="12"/>
      <c r="K15" s="12"/>
      <c r="L15" s="12"/>
      <c r="M15" s="11">
        <f t="shared" ref="M15" si="7">(MAX(M12:M14)-MIN(M12:M14))/MIN(M12:M14)</f>
        <v>0.38410289387045349</v>
      </c>
    </row>
    <row r="16" spans="1:16" ht="15" customHeight="1"/>
    <row r="17" spans="1:13">
      <c r="A17" s="76" t="s">
        <v>39</v>
      </c>
      <c r="B17" s="77" t="s">
        <v>58</v>
      </c>
      <c r="C17" s="77"/>
      <c r="D17" s="77"/>
      <c r="E17" s="77"/>
      <c r="F17" s="77"/>
      <c r="G17" s="77"/>
      <c r="H17" s="77" t="s">
        <v>59</v>
      </c>
      <c r="I17" s="77"/>
      <c r="J17" s="77"/>
      <c r="K17" s="77"/>
      <c r="L17" s="77"/>
      <c r="M17" s="77"/>
    </row>
    <row r="18" spans="1:13" ht="45">
      <c r="A18" s="76"/>
      <c r="B18" s="6" t="s">
        <v>40</v>
      </c>
      <c r="C18" s="6" t="s">
        <v>41</v>
      </c>
      <c r="D18" s="6" t="s">
        <v>42</v>
      </c>
      <c r="E18" s="6" t="s">
        <v>43</v>
      </c>
      <c r="F18" s="6" t="s">
        <v>44</v>
      </c>
      <c r="G18" s="6" t="s">
        <v>45</v>
      </c>
      <c r="H18" s="6" t="s">
        <v>46</v>
      </c>
      <c r="I18" s="6" t="s">
        <v>47</v>
      </c>
      <c r="J18" s="6" t="s">
        <v>48</v>
      </c>
      <c r="K18" s="6" t="s">
        <v>49</v>
      </c>
      <c r="L18" s="6" t="s">
        <v>50</v>
      </c>
      <c r="M18" s="6" t="s">
        <v>51</v>
      </c>
    </row>
    <row r="19" spans="1:13">
      <c r="A19" s="6" t="s">
        <v>52</v>
      </c>
      <c r="B19" s="6">
        <v>34.96</v>
      </c>
      <c r="C19" s="6">
        <v>402.9</v>
      </c>
      <c r="D19" s="7">
        <v>0.19839999999999999</v>
      </c>
      <c r="E19" s="78">
        <v>2.7639999999999998</v>
      </c>
      <c r="F19" s="78">
        <v>49.9</v>
      </c>
      <c r="G19" s="78">
        <v>18.8</v>
      </c>
      <c r="H19" s="78">
        <v>0.14000000000000001</v>
      </c>
      <c r="I19" s="78">
        <v>0.18</v>
      </c>
      <c r="J19" s="79">
        <f>TANH(I19)*(180/3.14)*2</f>
        <v>20.41691481599964</v>
      </c>
      <c r="K19" s="8">
        <f>G19/(C19*10^-3)</f>
        <v>46.661702655745849</v>
      </c>
      <c r="L19" s="6">
        <f>B19</f>
        <v>34.96</v>
      </c>
      <c r="M19" s="9">
        <f>K19/L19</f>
        <v>1.3347168951872381</v>
      </c>
    </row>
    <row r="20" spans="1:13">
      <c r="A20" s="6" t="s">
        <v>53</v>
      </c>
      <c r="B20" s="6">
        <v>25.34</v>
      </c>
      <c r="C20" s="6">
        <v>401.6</v>
      </c>
      <c r="D20" s="7">
        <v>0.31990000000000002</v>
      </c>
      <c r="E20" s="78"/>
      <c r="F20" s="78"/>
      <c r="G20" s="78"/>
      <c r="H20" s="78"/>
      <c r="I20" s="78"/>
      <c r="J20" s="79"/>
      <c r="K20" s="8">
        <f>G19/(C20*10^-3)</f>
        <v>46.812749003984067</v>
      </c>
      <c r="L20" s="6">
        <f t="shared" ref="L20:L21" si="8">B20</f>
        <v>25.34</v>
      </c>
      <c r="M20" s="9">
        <f t="shared" ref="M20" si="9">K20/L20</f>
        <v>1.8473855171264431</v>
      </c>
    </row>
    <row r="21" spans="1:13">
      <c r="A21" s="6" t="s">
        <v>54</v>
      </c>
      <c r="B21" s="6"/>
      <c r="C21" s="6">
        <v>400.3</v>
      </c>
      <c r="D21" s="7"/>
      <c r="E21" s="78"/>
      <c r="F21" s="78"/>
      <c r="G21" s="78"/>
      <c r="H21" s="78"/>
      <c r="I21" s="78"/>
      <c r="J21" s="79"/>
      <c r="K21" s="8">
        <f>G19/(C21*10^-3)</f>
        <v>46.964776417686728</v>
      </c>
      <c r="L21" s="6">
        <f t="shared" si="8"/>
        <v>0</v>
      </c>
      <c r="M21" s="9"/>
    </row>
    <row r="22" spans="1:13" ht="15" customHeight="1">
      <c r="A22" s="10" t="s">
        <v>55</v>
      </c>
      <c r="B22" s="11">
        <f>(MAX(B19:B21)-MIN(B19:B21))/MIN(B19:B21)</f>
        <v>0.37963693764798739</v>
      </c>
      <c r="C22" s="11">
        <f t="shared" ref="C22:D22" si="10">(MAX(C19:C21)-MIN(C19:C21))/MIN(C19:C21)</f>
        <v>6.4951286535097821E-3</v>
      </c>
      <c r="D22" s="11">
        <f t="shared" si="10"/>
        <v>0.61239919354838723</v>
      </c>
      <c r="E22" s="12"/>
      <c r="F22" s="12"/>
      <c r="G22" s="12"/>
      <c r="H22" s="12"/>
      <c r="I22" s="12"/>
      <c r="J22" s="12"/>
      <c r="K22" s="12"/>
      <c r="L22" s="12"/>
      <c r="M22" s="11">
        <f t="shared" ref="M22" si="11">(MAX(M19:M21)-MIN(M19:M21))/MIN(M19:M21)</f>
        <v>0.38410289387045349</v>
      </c>
    </row>
    <row r="24" spans="1:13">
      <c r="A24" s="76" t="s">
        <v>39</v>
      </c>
      <c r="B24" s="77" t="s">
        <v>58</v>
      </c>
      <c r="C24" s="77"/>
      <c r="D24" s="77"/>
      <c r="E24" s="77"/>
      <c r="F24" s="77"/>
      <c r="G24" s="77"/>
      <c r="H24" s="77" t="s">
        <v>59</v>
      </c>
      <c r="I24" s="77"/>
      <c r="J24" s="77"/>
      <c r="K24" s="77"/>
      <c r="L24" s="77"/>
      <c r="M24" s="77"/>
    </row>
    <row r="25" spans="1:13" ht="45">
      <c r="A25" s="76"/>
      <c r="B25" s="6" t="s">
        <v>40</v>
      </c>
      <c r="C25" s="6" t="s">
        <v>41</v>
      </c>
      <c r="D25" s="6" t="s">
        <v>42</v>
      </c>
      <c r="E25" s="6" t="s">
        <v>43</v>
      </c>
      <c r="F25" s="6" t="s">
        <v>44</v>
      </c>
      <c r="G25" s="6" t="s">
        <v>45</v>
      </c>
      <c r="H25" s="6" t="s">
        <v>46</v>
      </c>
      <c r="I25" s="6" t="s">
        <v>47</v>
      </c>
      <c r="J25" s="6" t="s">
        <v>48</v>
      </c>
      <c r="K25" s="6" t="s">
        <v>49</v>
      </c>
      <c r="L25" s="6" t="s">
        <v>50</v>
      </c>
      <c r="M25" s="6" t="s">
        <v>51</v>
      </c>
    </row>
    <row r="26" spans="1:13">
      <c r="A26" s="6" t="s">
        <v>52</v>
      </c>
      <c r="B26" s="6">
        <v>34.96</v>
      </c>
      <c r="C26" s="6">
        <v>402.9</v>
      </c>
      <c r="D26" s="7">
        <v>0.19839999999999999</v>
      </c>
      <c r="E26" s="78">
        <v>2.7639999999999998</v>
      </c>
      <c r="F26" s="78">
        <v>49.9</v>
      </c>
      <c r="G26" s="78">
        <v>18.8</v>
      </c>
      <c r="H26" s="78">
        <v>0.14000000000000001</v>
      </c>
      <c r="I26" s="78">
        <v>0.18</v>
      </c>
      <c r="J26" s="79">
        <f>TANH(I26)*(180/3.14)*2</f>
        <v>20.41691481599964</v>
      </c>
      <c r="K26" s="8">
        <f>G26/(C26*10^-3)</f>
        <v>46.661702655745849</v>
      </c>
      <c r="L26" s="6">
        <f>B26</f>
        <v>34.96</v>
      </c>
      <c r="M26" s="9">
        <f>K26/L26</f>
        <v>1.3347168951872381</v>
      </c>
    </row>
    <row r="27" spans="1:13">
      <c r="A27" s="6" t="s">
        <v>53</v>
      </c>
      <c r="B27" s="6">
        <v>25.34</v>
      </c>
      <c r="C27" s="6">
        <v>401.6</v>
      </c>
      <c r="D27" s="7">
        <v>0.31990000000000002</v>
      </c>
      <c r="E27" s="78"/>
      <c r="F27" s="78"/>
      <c r="G27" s="78"/>
      <c r="H27" s="78"/>
      <c r="I27" s="78"/>
      <c r="J27" s="79"/>
      <c r="K27" s="8">
        <f>G26/(C27*10^-3)</f>
        <v>46.812749003984067</v>
      </c>
      <c r="L27" s="6">
        <f t="shared" ref="L27:L28" si="12">B27</f>
        <v>25.34</v>
      </c>
      <c r="M27" s="9">
        <f t="shared" ref="M27" si="13">K27/L27</f>
        <v>1.8473855171264431</v>
      </c>
    </row>
    <row r="28" spans="1:13">
      <c r="A28" s="6" t="s">
        <v>54</v>
      </c>
      <c r="B28" s="6"/>
      <c r="C28" s="6">
        <v>400.3</v>
      </c>
      <c r="D28" s="7"/>
      <c r="E28" s="78"/>
      <c r="F28" s="78"/>
      <c r="G28" s="78"/>
      <c r="H28" s="78"/>
      <c r="I28" s="78"/>
      <c r="J28" s="79"/>
      <c r="K28" s="8">
        <f>G26/(C28*10^-3)</f>
        <v>46.964776417686728</v>
      </c>
      <c r="L28" s="6">
        <f t="shared" si="12"/>
        <v>0</v>
      </c>
      <c r="M28" s="9"/>
    </row>
    <row r="29" spans="1:13" ht="28.5">
      <c r="A29" s="10" t="s">
        <v>55</v>
      </c>
      <c r="B29" s="11">
        <f>(MAX(B26:B28)-MIN(B26:B28))/MIN(B26:B28)</f>
        <v>0.37963693764798739</v>
      </c>
      <c r="C29" s="11">
        <f t="shared" ref="C29:D29" si="14">(MAX(C26:C28)-MIN(C26:C28))/MIN(C26:C28)</f>
        <v>6.4951286535097821E-3</v>
      </c>
      <c r="D29" s="11">
        <f t="shared" si="14"/>
        <v>0.61239919354838723</v>
      </c>
      <c r="E29" s="12"/>
      <c r="F29" s="12"/>
      <c r="G29" s="12"/>
      <c r="H29" s="12"/>
      <c r="I29" s="12"/>
      <c r="J29" s="12"/>
      <c r="K29" s="12"/>
      <c r="L29" s="12"/>
      <c r="M29" s="11">
        <f t="shared" ref="M29" si="15">(MAX(M26:M28)-MIN(M26:M28))/MIN(M26:M28)</f>
        <v>0.38410289387045349</v>
      </c>
    </row>
    <row r="31" spans="1:13">
      <c r="A31" s="76" t="s">
        <v>39</v>
      </c>
      <c r="B31" s="77" t="s">
        <v>60</v>
      </c>
      <c r="C31" s="77"/>
      <c r="D31" s="77"/>
      <c r="E31" s="77"/>
      <c r="F31" s="77"/>
      <c r="G31" s="77"/>
      <c r="H31" s="77" t="s">
        <v>61</v>
      </c>
      <c r="I31" s="77"/>
      <c r="J31" s="77"/>
      <c r="K31" s="77"/>
      <c r="L31" s="77"/>
      <c r="M31" s="77"/>
    </row>
    <row r="32" spans="1:13" ht="45">
      <c r="A32" s="76"/>
      <c r="B32" s="6" t="s">
        <v>40</v>
      </c>
      <c r="C32" s="6" t="s">
        <v>41</v>
      </c>
      <c r="D32" s="6" t="s">
        <v>42</v>
      </c>
      <c r="E32" s="6" t="s">
        <v>43</v>
      </c>
      <c r="F32" s="6" t="s">
        <v>44</v>
      </c>
      <c r="G32" s="6" t="s">
        <v>45</v>
      </c>
      <c r="H32" s="6" t="s">
        <v>46</v>
      </c>
      <c r="I32" s="6" t="s">
        <v>47</v>
      </c>
      <c r="J32" s="6" t="s">
        <v>48</v>
      </c>
      <c r="K32" s="6" t="s">
        <v>49</v>
      </c>
      <c r="L32" s="6" t="s">
        <v>50</v>
      </c>
      <c r="M32" s="6" t="s">
        <v>51</v>
      </c>
    </row>
    <row r="33" spans="1:13">
      <c r="A33" s="6" t="s">
        <v>52</v>
      </c>
      <c r="B33" s="9">
        <v>3.88</v>
      </c>
      <c r="C33" s="6">
        <v>408.4</v>
      </c>
      <c r="D33" s="7">
        <v>5.3499999999999999E-2</v>
      </c>
      <c r="E33" s="78">
        <v>1.02</v>
      </c>
      <c r="F33" s="78">
        <v>2.6339999999999999</v>
      </c>
      <c r="G33" s="83">
        <v>2.8410000000000002</v>
      </c>
      <c r="H33" s="78">
        <v>0.35</v>
      </c>
      <c r="I33" s="78">
        <v>2.58</v>
      </c>
      <c r="J33" s="82">
        <f>TANH(I33)*(180/3.14)*2</f>
        <v>113.34062963074624</v>
      </c>
      <c r="K33" s="8">
        <f>G33/(C33*10^-3)</f>
        <v>6.9564152791381009</v>
      </c>
      <c r="L33" s="6">
        <f>B33</f>
        <v>3.88</v>
      </c>
      <c r="M33" s="9">
        <f>K33/L33</f>
        <v>1.7928905358603353</v>
      </c>
    </row>
    <row r="34" spans="1:13">
      <c r="A34" s="6" t="s">
        <v>53</v>
      </c>
      <c r="B34" s="9">
        <v>4.0999999999999996</v>
      </c>
      <c r="C34" s="6">
        <v>408.6</v>
      </c>
      <c r="D34" s="7">
        <v>5.4899999999999997E-2</v>
      </c>
      <c r="E34" s="78"/>
      <c r="F34" s="78"/>
      <c r="G34" s="83"/>
      <c r="H34" s="78"/>
      <c r="I34" s="78"/>
      <c r="J34" s="82"/>
      <c r="K34" s="8">
        <f>G33/(C34*10^-3)</f>
        <v>6.953010279001469</v>
      </c>
      <c r="L34" s="6">
        <f t="shared" ref="L34:L35" si="16">B34</f>
        <v>4.0999999999999996</v>
      </c>
      <c r="M34" s="9">
        <f t="shared" ref="M34:M35" si="17">K34/L34</f>
        <v>1.6958561656101145</v>
      </c>
    </row>
    <row r="35" spans="1:13">
      <c r="A35" s="6" t="s">
        <v>54</v>
      </c>
      <c r="B35" s="9">
        <v>3.9</v>
      </c>
      <c r="C35" s="6">
        <v>407.1</v>
      </c>
      <c r="D35" s="7">
        <v>5.1200000000000002E-2</v>
      </c>
      <c r="E35" s="78"/>
      <c r="F35" s="78"/>
      <c r="G35" s="83"/>
      <c r="H35" s="78"/>
      <c r="I35" s="78"/>
      <c r="J35" s="82"/>
      <c r="K35" s="8">
        <f>G33/(C35*10^-3)</f>
        <v>6.9786293294030957</v>
      </c>
      <c r="L35" s="6">
        <f t="shared" si="16"/>
        <v>3.9</v>
      </c>
      <c r="M35" s="9">
        <f t="shared" si="17"/>
        <v>1.7893921357443836</v>
      </c>
    </row>
    <row r="36" spans="1:13" ht="28.5">
      <c r="A36" s="10" t="s">
        <v>55</v>
      </c>
      <c r="B36" s="11">
        <f>(MAX(B33:B35)-MIN(B33:B35))/MIN(B33:B35)</f>
        <v>5.6701030927834989E-2</v>
      </c>
      <c r="C36" s="11">
        <f t="shared" ref="C36:D36" si="18">(MAX(C33:C35)-MIN(C33:C35))/MIN(C33:C35)</f>
        <v>3.684598378776713E-3</v>
      </c>
      <c r="D36" s="11">
        <f t="shared" si="18"/>
        <v>7.2265624999999903E-2</v>
      </c>
      <c r="E36" s="12"/>
      <c r="F36" s="12"/>
      <c r="G36" s="12"/>
      <c r="H36" s="12"/>
      <c r="I36" s="12"/>
      <c r="J36" s="12"/>
      <c r="K36" s="12"/>
      <c r="L36" s="12"/>
      <c r="M36" s="11">
        <f t="shared" ref="M36" si="19">(MAX(M33:M35)-MIN(M33:M35))/MIN(M33:M35)</f>
        <v>5.7218514292638092E-2</v>
      </c>
    </row>
    <row r="38" spans="1:13">
      <c r="A38" s="76" t="s">
        <v>39</v>
      </c>
      <c r="B38" s="77" t="s">
        <v>62</v>
      </c>
      <c r="C38" s="77"/>
      <c r="D38" s="77"/>
      <c r="E38" s="77"/>
      <c r="F38" s="77"/>
      <c r="G38" s="77"/>
      <c r="H38" s="77" t="s">
        <v>63</v>
      </c>
      <c r="I38" s="77"/>
      <c r="J38" s="77"/>
      <c r="K38" s="77"/>
      <c r="L38" s="77"/>
      <c r="M38" s="77"/>
    </row>
    <row r="39" spans="1:13" ht="45">
      <c r="A39" s="76"/>
      <c r="B39" s="6" t="s">
        <v>40</v>
      </c>
      <c r="C39" s="6" t="s">
        <v>41</v>
      </c>
      <c r="D39" s="6" t="s">
        <v>42</v>
      </c>
      <c r="E39" s="6" t="s">
        <v>43</v>
      </c>
      <c r="F39" s="6" t="s">
        <v>44</v>
      </c>
      <c r="G39" s="6" t="s">
        <v>45</v>
      </c>
      <c r="H39" s="6" t="s">
        <v>46</v>
      </c>
      <c r="I39" s="6" t="s">
        <v>47</v>
      </c>
      <c r="J39" s="6" t="s">
        <v>48</v>
      </c>
      <c r="K39" s="6" t="s">
        <v>49</v>
      </c>
      <c r="L39" s="6" t="s">
        <v>50</v>
      </c>
      <c r="M39" s="6" t="s">
        <v>51</v>
      </c>
    </row>
    <row r="40" spans="1:13">
      <c r="A40" s="6" t="s">
        <v>52</v>
      </c>
      <c r="B40" s="9">
        <v>1.907</v>
      </c>
      <c r="C40" s="6">
        <v>413.4</v>
      </c>
      <c r="D40" s="13">
        <v>1.6890000000000001</v>
      </c>
      <c r="E40" s="78">
        <v>0.48199999999999998</v>
      </c>
      <c r="F40" s="78">
        <v>1.1499999999999999</v>
      </c>
      <c r="G40" s="83">
        <v>1.27</v>
      </c>
      <c r="H40" s="78">
        <v>0.38</v>
      </c>
      <c r="I40" s="78">
        <v>2.3199999999999998</v>
      </c>
      <c r="J40" s="82">
        <f>TANH(I40)*(180/3.14)*2</f>
        <v>112.45636004971144</v>
      </c>
      <c r="K40" s="8">
        <f>G40/(C40*10^-3)</f>
        <v>3.0720851475568458</v>
      </c>
      <c r="L40" s="6">
        <f>B40</f>
        <v>1.907</v>
      </c>
      <c r="M40" s="9">
        <f>K40/L40</f>
        <v>1.6109518340623208</v>
      </c>
    </row>
    <row r="41" spans="1:13">
      <c r="A41" s="6" t="s">
        <v>53</v>
      </c>
      <c r="B41" s="9">
        <v>2.0819999999999999</v>
      </c>
      <c r="C41" s="6">
        <v>413.4</v>
      </c>
      <c r="D41" s="13">
        <v>1.8180000000000001</v>
      </c>
      <c r="E41" s="78"/>
      <c r="F41" s="78"/>
      <c r="G41" s="83"/>
      <c r="H41" s="78"/>
      <c r="I41" s="78"/>
      <c r="J41" s="82"/>
      <c r="K41" s="8">
        <f>G40/(C41*10^-3)</f>
        <v>3.0720851475568458</v>
      </c>
      <c r="L41" s="6">
        <f t="shared" ref="L41:L42" si="20">B41</f>
        <v>2.0819999999999999</v>
      </c>
      <c r="M41" s="9">
        <f t="shared" ref="M41:M42" si="21">K41/L41</f>
        <v>1.4755452197679375</v>
      </c>
    </row>
    <row r="42" spans="1:13">
      <c r="A42" s="6" t="s">
        <v>54</v>
      </c>
      <c r="B42" s="9">
        <v>1.3169999999999999</v>
      </c>
      <c r="C42" s="6">
        <v>412.1</v>
      </c>
      <c r="D42" s="13">
        <v>2.1419999999999999</v>
      </c>
      <c r="E42" s="78"/>
      <c r="F42" s="78"/>
      <c r="G42" s="83"/>
      <c r="H42" s="78"/>
      <c r="I42" s="78"/>
      <c r="J42" s="82"/>
      <c r="K42" s="8">
        <f>G40/(C42*10^-3)</f>
        <v>3.0817762678961418</v>
      </c>
      <c r="L42" s="6">
        <f t="shared" si="20"/>
        <v>1.3169999999999999</v>
      </c>
      <c r="M42" s="9">
        <f t="shared" si="21"/>
        <v>2.3399971662081565</v>
      </c>
    </row>
    <row r="43" spans="1:13" ht="28.5">
      <c r="A43" s="10" t="s">
        <v>55</v>
      </c>
      <c r="B43" s="11">
        <f>(MAX(B40:B42)-MIN(B40:B42))/MIN(B40:B42)</f>
        <v>0.5808656036446469</v>
      </c>
      <c r="C43" s="11">
        <f t="shared" ref="C43:D43" si="22">(MAX(C40:C42)-MIN(C40:C42))/MIN(C40:C42)</f>
        <v>3.1545741324920029E-3</v>
      </c>
      <c r="D43" s="11">
        <f t="shared" si="22"/>
        <v>0.26820603907637647</v>
      </c>
      <c r="E43" s="12"/>
      <c r="F43" s="12"/>
      <c r="G43" s="12"/>
      <c r="H43" s="12"/>
      <c r="I43" s="12"/>
      <c r="J43" s="12"/>
      <c r="K43" s="12"/>
      <c r="L43" s="12"/>
      <c r="M43" s="11">
        <f t="shared" ref="M43" si="23">(MAX(M40:M42)-MIN(M40:M42))/MIN(M40:M42)</f>
        <v>0.58585256138485087</v>
      </c>
    </row>
    <row r="47" spans="1:13">
      <c r="A47" s="76" t="s">
        <v>39</v>
      </c>
      <c r="B47" s="77" t="s">
        <v>64</v>
      </c>
      <c r="C47" s="77"/>
      <c r="D47" s="77"/>
      <c r="E47" s="77"/>
      <c r="F47" s="77"/>
      <c r="G47" s="77"/>
      <c r="H47" s="77" t="s">
        <v>65</v>
      </c>
      <c r="I47" s="77"/>
      <c r="J47" s="77"/>
      <c r="K47" s="77"/>
      <c r="L47" s="77"/>
      <c r="M47" s="77"/>
    </row>
    <row r="48" spans="1:13" ht="45">
      <c r="A48" s="76"/>
      <c r="B48" s="6" t="s">
        <v>40</v>
      </c>
      <c r="C48" s="6" t="s">
        <v>41</v>
      </c>
      <c r="D48" s="6" t="s">
        <v>42</v>
      </c>
      <c r="E48" s="6" t="s">
        <v>43</v>
      </c>
      <c r="F48" s="6" t="s">
        <v>44</v>
      </c>
      <c r="G48" s="6" t="s">
        <v>45</v>
      </c>
      <c r="H48" s="6" t="s">
        <v>46</v>
      </c>
      <c r="I48" s="6" t="s">
        <v>47</v>
      </c>
      <c r="J48" s="6" t="s">
        <v>48</v>
      </c>
      <c r="K48" s="6" t="s">
        <v>49</v>
      </c>
      <c r="L48" s="6" t="s">
        <v>50</v>
      </c>
      <c r="M48" s="6" t="s">
        <v>51</v>
      </c>
    </row>
    <row r="49" spans="1:13">
      <c r="A49" s="6" t="s">
        <v>52</v>
      </c>
      <c r="B49" s="9">
        <v>21.14</v>
      </c>
      <c r="C49" s="6">
        <v>407</v>
      </c>
      <c r="D49" s="7">
        <v>0.56210000000000004</v>
      </c>
      <c r="E49" s="78">
        <v>12.74</v>
      </c>
      <c r="F49" s="78">
        <v>7.61</v>
      </c>
      <c r="G49" s="83">
        <v>14.83</v>
      </c>
      <c r="H49" s="78">
        <v>0.86</v>
      </c>
      <c r="I49" s="78">
        <v>0.59</v>
      </c>
      <c r="J49" s="82">
        <f>TANH(I49)*(180/3.14)*2</f>
        <v>60.752362646468335</v>
      </c>
      <c r="K49" s="8">
        <f>G49/(C49*10^-3)</f>
        <v>36.437346437346434</v>
      </c>
      <c r="L49" s="6">
        <f>B49</f>
        <v>21.14</v>
      </c>
      <c r="M49" s="9">
        <f>K49/L49</f>
        <v>1.7236209289189419</v>
      </c>
    </row>
    <row r="50" spans="1:13">
      <c r="A50" s="6" t="s">
        <v>53</v>
      </c>
      <c r="B50" s="9">
        <v>21.59</v>
      </c>
      <c r="C50" s="6">
        <v>407.5</v>
      </c>
      <c r="D50" s="7">
        <v>0.53559999999999997</v>
      </c>
      <c r="E50" s="78"/>
      <c r="F50" s="78"/>
      <c r="G50" s="83"/>
      <c r="H50" s="78"/>
      <c r="I50" s="78"/>
      <c r="J50" s="82"/>
      <c r="K50" s="8">
        <f>G49/(C50*10^-3)</f>
        <v>36.392638036809814</v>
      </c>
      <c r="L50" s="6">
        <f t="shared" ref="L50:L51" si="24">B50</f>
        <v>21.59</v>
      </c>
      <c r="M50" s="9">
        <f t="shared" ref="M50:M51" si="25">K50/L50</f>
        <v>1.6856247353779441</v>
      </c>
    </row>
    <row r="51" spans="1:13">
      <c r="A51" s="6" t="s">
        <v>54</v>
      </c>
      <c r="B51" s="9">
        <v>20.21</v>
      </c>
      <c r="C51" s="6">
        <v>405.4</v>
      </c>
      <c r="D51" s="7">
        <v>0.57110000000000005</v>
      </c>
      <c r="E51" s="78"/>
      <c r="F51" s="78"/>
      <c r="G51" s="83"/>
      <c r="H51" s="78"/>
      <c r="I51" s="78"/>
      <c r="J51" s="82"/>
      <c r="K51" s="8">
        <f>G49/(C51*10^-3)</f>
        <v>36.581154415392206</v>
      </c>
      <c r="L51" s="6">
        <f t="shared" si="24"/>
        <v>20.21</v>
      </c>
      <c r="M51" s="9">
        <f t="shared" si="25"/>
        <v>1.8100521729535974</v>
      </c>
    </row>
    <row r="52" spans="1:13" ht="28.5">
      <c r="A52" s="10" t="s">
        <v>55</v>
      </c>
      <c r="B52" s="11">
        <f>(MAX(B49:B51)-MIN(B49:B51))/MIN(B49:B51)</f>
        <v>6.8283028203859425E-2</v>
      </c>
      <c r="C52" s="11">
        <f t="shared" ref="C52:D52" si="26">(MAX(C49:C51)-MIN(C49:C51))/MIN(C49:C51)</f>
        <v>5.1800690675876246E-3</v>
      </c>
      <c r="D52" s="11">
        <f t="shared" si="26"/>
        <v>6.6280806572068876E-2</v>
      </c>
      <c r="E52" s="12"/>
      <c r="F52" s="12"/>
      <c r="G52" s="12"/>
      <c r="H52" s="12"/>
      <c r="I52" s="12"/>
      <c r="J52" s="12"/>
      <c r="K52" s="12"/>
      <c r="L52" s="12"/>
      <c r="M52" s="11">
        <f t="shared" ref="M52" si="27">(MAX(M49:M51)-MIN(M49:M51))/MIN(M49:M51)</f>
        <v>7.381680807368711E-2</v>
      </c>
    </row>
    <row r="54" spans="1:13">
      <c r="A54" s="76" t="s">
        <v>39</v>
      </c>
      <c r="B54" s="77" t="s">
        <v>66</v>
      </c>
      <c r="C54" s="77"/>
      <c r="D54" s="77"/>
      <c r="E54" s="77"/>
      <c r="F54" s="77"/>
      <c r="G54" s="77"/>
      <c r="H54" s="77" t="s">
        <v>67</v>
      </c>
      <c r="I54" s="77"/>
      <c r="J54" s="77"/>
      <c r="K54" s="77"/>
      <c r="L54" s="77"/>
      <c r="M54" s="77"/>
    </row>
    <row r="55" spans="1:13" ht="45">
      <c r="A55" s="76"/>
      <c r="B55" s="6" t="s">
        <v>40</v>
      </c>
      <c r="C55" s="6" t="s">
        <v>41</v>
      </c>
      <c r="D55" s="6" t="s">
        <v>42</v>
      </c>
      <c r="E55" s="6" t="s">
        <v>43</v>
      </c>
      <c r="F55" s="6" t="s">
        <v>44</v>
      </c>
      <c r="G55" s="6" t="s">
        <v>45</v>
      </c>
      <c r="H55" s="6" t="s">
        <v>46</v>
      </c>
      <c r="I55" s="6" t="s">
        <v>47</v>
      </c>
      <c r="J55" s="6" t="s">
        <v>48</v>
      </c>
      <c r="K55" s="6" t="s">
        <v>49</v>
      </c>
      <c r="L55" s="6" t="s">
        <v>50</v>
      </c>
      <c r="M55" s="6" t="s">
        <v>51</v>
      </c>
    </row>
    <row r="56" spans="1:13">
      <c r="A56" s="6" t="s">
        <v>52</v>
      </c>
      <c r="B56" s="9">
        <v>24</v>
      </c>
      <c r="C56" s="6">
        <v>407.4</v>
      </c>
      <c r="D56" s="7">
        <v>3.0800000000000001E-2</v>
      </c>
      <c r="E56" s="78">
        <v>11.63</v>
      </c>
      <c r="F56" s="78">
        <v>0.91300000000000003</v>
      </c>
      <c r="G56" s="80">
        <v>12.13</v>
      </c>
      <c r="H56" s="78">
        <v>0.95</v>
      </c>
      <c r="I56" s="78">
        <v>7.0000000000000007E-2</v>
      </c>
      <c r="J56" s="82">
        <f>TANH(I56)*(180/3.14)*2</f>
        <v>8.0123950681256151</v>
      </c>
      <c r="K56" s="8">
        <f>G56/(C56*10^-3)</f>
        <v>29.774177712322047</v>
      </c>
      <c r="L56" s="6">
        <f>B56</f>
        <v>24</v>
      </c>
      <c r="M56" s="9">
        <f>K56/L56</f>
        <v>1.2405907380134187</v>
      </c>
    </row>
    <row r="57" spans="1:13">
      <c r="A57" s="6" t="s">
        <v>53</v>
      </c>
      <c r="B57" s="14">
        <v>3.6</v>
      </c>
      <c r="C57" s="6">
        <v>402.6</v>
      </c>
      <c r="D57" s="13">
        <v>0.16500000000000001</v>
      </c>
      <c r="E57" s="78"/>
      <c r="F57" s="78"/>
      <c r="G57" s="80"/>
      <c r="H57" s="78"/>
      <c r="I57" s="78"/>
      <c r="J57" s="82"/>
      <c r="K57" s="8">
        <f>G56/(C57*10^-3)</f>
        <v>30.129160457029311</v>
      </c>
      <c r="L57" s="6">
        <f t="shared" ref="L57:L58" si="28">B57</f>
        <v>3.6</v>
      </c>
      <c r="M57" s="14">
        <f t="shared" ref="M57:M58" si="29">K57/L57</f>
        <v>8.3692112380636967</v>
      </c>
    </row>
    <row r="58" spans="1:13">
      <c r="A58" s="6" t="s">
        <v>54</v>
      </c>
      <c r="B58" s="9">
        <v>24.06</v>
      </c>
      <c r="C58" s="6">
        <v>405.2</v>
      </c>
      <c r="D58" s="7">
        <v>3.5400000000000001E-2</v>
      </c>
      <c r="E58" s="78"/>
      <c r="F58" s="78"/>
      <c r="G58" s="80"/>
      <c r="H58" s="78"/>
      <c r="I58" s="78"/>
      <c r="J58" s="82"/>
      <c r="K58" s="8">
        <f>G56/(C58*10^-3)</f>
        <v>29.935834155972362</v>
      </c>
      <c r="L58" s="6">
        <f t="shared" si="28"/>
        <v>24.06</v>
      </c>
      <c r="M58" s="9">
        <f t="shared" si="29"/>
        <v>1.2442158834568731</v>
      </c>
    </row>
    <row r="59" spans="1:13" ht="28.5">
      <c r="A59" s="10" t="s">
        <v>55</v>
      </c>
      <c r="B59" s="11">
        <f>(MAX(B56:B58)-MIN(B56:B58))/MIN(B56:B58)</f>
        <v>5.6833333333333327</v>
      </c>
      <c r="C59" s="11">
        <f t="shared" ref="C59:D59" si="30">(MAX(C56:C58)-MIN(C56:C58))/MIN(C56:C58)</f>
        <v>1.1922503725782302E-2</v>
      </c>
      <c r="D59" s="11">
        <f t="shared" si="30"/>
        <v>4.3571428571428577</v>
      </c>
      <c r="E59" s="12"/>
      <c r="F59" s="12"/>
      <c r="G59" s="12"/>
      <c r="H59" s="12"/>
      <c r="I59" s="12"/>
      <c r="J59" s="12"/>
      <c r="K59" s="12"/>
      <c r="L59" s="12"/>
      <c r="M59" s="11">
        <f t="shared" ref="M59" si="31">(MAX(M56:M58)-MIN(M56:M58))/MIN(M56:M58)</f>
        <v>5.7461500248385482</v>
      </c>
    </row>
    <row r="61" spans="1:13">
      <c r="A61" s="76" t="s">
        <v>39</v>
      </c>
      <c r="B61" s="77" t="s">
        <v>68</v>
      </c>
      <c r="C61" s="77"/>
      <c r="D61" s="77"/>
      <c r="E61" s="77"/>
      <c r="F61" s="77"/>
      <c r="G61" s="77"/>
      <c r="H61" s="77" t="s">
        <v>69</v>
      </c>
      <c r="I61" s="77"/>
      <c r="J61" s="77"/>
      <c r="K61" s="77"/>
      <c r="L61" s="77"/>
      <c r="M61" s="77"/>
    </row>
    <row r="62" spans="1:13" ht="45">
      <c r="A62" s="76"/>
      <c r="B62" s="6" t="s">
        <v>40</v>
      </c>
      <c r="C62" s="6" t="s">
        <v>41</v>
      </c>
      <c r="D62" s="6" t="s">
        <v>42</v>
      </c>
      <c r="E62" s="6" t="s">
        <v>43</v>
      </c>
      <c r="F62" s="6" t="s">
        <v>44</v>
      </c>
      <c r="G62" s="6" t="s">
        <v>45</v>
      </c>
      <c r="H62" s="6" t="s">
        <v>46</v>
      </c>
      <c r="I62" s="6" t="s">
        <v>70</v>
      </c>
      <c r="J62" s="6" t="s">
        <v>48</v>
      </c>
      <c r="K62" s="6" t="s">
        <v>49</v>
      </c>
      <c r="L62" s="6" t="s">
        <v>50</v>
      </c>
      <c r="M62" s="6" t="s">
        <v>51</v>
      </c>
    </row>
    <row r="63" spans="1:13">
      <c r="A63" s="6" t="s">
        <v>52</v>
      </c>
      <c r="B63" s="9">
        <v>12</v>
      </c>
      <c r="C63" s="6">
        <v>408.1</v>
      </c>
      <c r="D63" s="7">
        <v>4.5499999999999999E-2</v>
      </c>
      <c r="E63" s="78">
        <v>5.67</v>
      </c>
      <c r="F63" s="78">
        <v>0.53</v>
      </c>
      <c r="G63" s="80">
        <v>5.82</v>
      </c>
      <c r="H63" s="78">
        <v>0.97</v>
      </c>
      <c r="I63" s="78">
        <v>3.14</v>
      </c>
      <c r="J63" s="82">
        <f>TANH(I63)*(180/3.14)*2</f>
        <v>114.22091521671958</v>
      </c>
      <c r="K63" s="8">
        <f>G63/(C63*10^-3)</f>
        <v>14.261210487625583</v>
      </c>
      <c r="L63" s="6">
        <f>B63</f>
        <v>12</v>
      </c>
      <c r="M63" s="9">
        <f>K63/L63</f>
        <v>1.1884342073021319</v>
      </c>
    </row>
    <row r="64" spans="1:13">
      <c r="A64" s="6" t="s">
        <v>53</v>
      </c>
      <c r="B64" s="15">
        <v>10.82</v>
      </c>
      <c r="C64" s="6">
        <v>406.7</v>
      </c>
      <c r="D64" s="16">
        <v>6.2199999999999998E-2</v>
      </c>
      <c r="E64" s="78"/>
      <c r="F64" s="78"/>
      <c r="G64" s="80"/>
      <c r="H64" s="78"/>
      <c r="I64" s="78"/>
      <c r="J64" s="82"/>
      <c r="K64" s="8">
        <f>G63/(C64*10^-3)</f>
        <v>14.310302434226703</v>
      </c>
      <c r="L64" s="6">
        <f t="shared" ref="L64:L65" si="32">B64</f>
        <v>10.82</v>
      </c>
      <c r="M64" s="15">
        <f t="shared" ref="M64:M65" si="33">K64/L64</f>
        <v>1.3225787832002498</v>
      </c>
    </row>
    <row r="65" spans="1:13">
      <c r="A65" s="6" t="s">
        <v>54</v>
      </c>
      <c r="B65" s="14">
        <v>0.80800000000000005</v>
      </c>
      <c r="C65" s="6">
        <v>404.2</v>
      </c>
      <c r="D65" s="7">
        <v>0.13389999999999999</v>
      </c>
      <c r="E65" s="78"/>
      <c r="F65" s="78"/>
      <c r="G65" s="80"/>
      <c r="H65" s="78"/>
      <c r="I65" s="78"/>
      <c r="J65" s="82"/>
      <c r="K65" s="8">
        <f>G63/(C65*10^-3)</f>
        <v>14.398812469074716</v>
      </c>
      <c r="L65" s="6">
        <f t="shared" si="32"/>
        <v>0.80800000000000005</v>
      </c>
      <c r="M65" s="14">
        <f t="shared" si="33"/>
        <v>17.820312461726132</v>
      </c>
    </row>
    <row r="66" spans="1:13" ht="28.5">
      <c r="A66" s="10" t="s">
        <v>55</v>
      </c>
      <c r="B66" s="11">
        <f>(MAX(B63:B65)-MIN(B63:B65))/MIN(B63:B65)</f>
        <v>13.85148514851485</v>
      </c>
      <c r="C66" s="11">
        <f t="shared" ref="C66:D66" si="34">(MAX(C63:C65)-MIN(C63:C65))/MIN(C63:C65)</f>
        <v>9.6486887679367497E-3</v>
      </c>
      <c r="D66" s="11">
        <f t="shared" si="34"/>
        <v>1.9428571428571428</v>
      </c>
      <c r="E66" s="12"/>
      <c r="F66" s="12"/>
      <c r="G66" s="12"/>
      <c r="H66" s="12"/>
      <c r="I66" s="12"/>
      <c r="J66" s="12"/>
      <c r="K66" s="12"/>
      <c r="L66" s="12"/>
      <c r="M66" s="11">
        <f t="shared" ref="M66" si="35">(MAX(M63:M65)-MIN(M63:M65))/MIN(M63:M65)</f>
        <v>13.994782506454506</v>
      </c>
    </row>
    <row r="68" spans="1:13">
      <c r="A68" s="76" t="s">
        <v>39</v>
      </c>
      <c r="B68" s="77" t="s">
        <v>71</v>
      </c>
      <c r="C68" s="77"/>
      <c r="D68" s="77"/>
      <c r="E68" s="77"/>
      <c r="F68" s="77"/>
      <c r="G68" s="77"/>
      <c r="H68" s="77" t="s">
        <v>72</v>
      </c>
      <c r="I68" s="77"/>
      <c r="J68" s="77"/>
      <c r="K68" s="77"/>
      <c r="L68" s="77"/>
      <c r="M68" s="77"/>
    </row>
    <row r="69" spans="1:13" ht="45">
      <c r="A69" s="76"/>
      <c r="B69" s="6" t="s">
        <v>40</v>
      </c>
      <c r="C69" s="6" t="s">
        <v>41</v>
      </c>
      <c r="D69" s="6" t="s">
        <v>42</v>
      </c>
      <c r="E69" s="6" t="s">
        <v>43</v>
      </c>
      <c r="F69" s="6" t="s">
        <v>44</v>
      </c>
      <c r="G69" s="6" t="s">
        <v>45</v>
      </c>
      <c r="H69" s="6" t="s">
        <v>46</v>
      </c>
      <c r="I69" s="6" t="s">
        <v>47</v>
      </c>
      <c r="J69" s="6" t="s">
        <v>48</v>
      </c>
      <c r="K69" s="6" t="s">
        <v>49</v>
      </c>
      <c r="L69" s="6" t="s">
        <v>50</v>
      </c>
      <c r="M69" s="6" t="s">
        <v>51</v>
      </c>
    </row>
    <row r="70" spans="1:13">
      <c r="A70" s="6" t="s">
        <v>52</v>
      </c>
      <c r="B70" s="9">
        <v>5.77</v>
      </c>
      <c r="C70" s="6">
        <v>408.4</v>
      </c>
      <c r="D70" s="7">
        <v>7.1199999999999999E-2</v>
      </c>
      <c r="E70" s="78">
        <v>3.8</v>
      </c>
      <c r="F70" s="78">
        <v>1.93</v>
      </c>
      <c r="G70" s="80">
        <v>4.26</v>
      </c>
      <c r="H70" s="78">
        <v>0.89</v>
      </c>
      <c r="I70" s="78">
        <v>0.5</v>
      </c>
      <c r="J70" s="81">
        <f>TANH(I70)*(180/3.14)*2</f>
        <v>52.981584908790929</v>
      </c>
      <c r="K70" s="8">
        <f>G70/(C70*10^-3)</f>
        <v>10.430950048971596</v>
      </c>
      <c r="L70" s="6">
        <f>B70</f>
        <v>5.77</v>
      </c>
      <c r="M70" s="9">
        <f>K70/L70</f>
        <v>1.8077903031146614</v>
      </c>
    </row>
    <row r="71" spans="1:13">
      <c r="A71" s="6" t="s">
        <v>53</v>
      </c>
      <c r="B71" s="15">
        <v>6.39</v>
      </c>
      <c r="C71" s="6">
        <v>408.5</v>
      </c>
      <c r="D71" s="16">
        <v>6.9500000000000006E-2</v>
      </c>
      <c r="E71" s="78"/>
      <c r="F71" s="78"/>
      <c r="G71" s="80"/>
      <c r="H71" s="78"/>
      <c r="I71" s="78"/>
      <c r="J71" s="81"/>
      <c r="K71" s="8">
        <f>G70/(C71*10^-3)</f>
        <v>10.428396572827417</v>
      </c>
      <c r="L71" s="6">
        <f t="shared" ref="L71:L72" si="36">B71</f>
        <v>6.39</v>
      </c>
      <c r="M71" s="15">
        <f t="shared" ref="M71:M72" si="37">K71/L71</f>
        <v>1.6319869441044472</v>
      </c>
    </row>
    <row r="72" spans="1:13">
      <c r="A72" s="6" t="s">
        <v>54</v>
      </c>
      <c r="B72" s="15">
        <v>5.89</v>
      </c>
      <c r="C72" s="6">
        <v>406.6</v>
      </c>
      <c r="D72" s="7">
        <v>0.04</v>
      </c>
      <c r="E72" s="78"/>
      <c r="F72" s="78"/>
      <c r="G72" s="80"/>
      <c r="H72" s="78"/>
      <c r="I72" s="78"/>
      <c r="J72" s="81"/>
      <c r="K72" s="8">
        <f>G70/(C72*10^-3)</f>
        <v>10.477127397934087</v>
      </c>
      <c r="L72" s="6">
        <f t="shared" si="36"/>
        <v>5.89</v>
      </c>
      <c r="M72" s="15">
        <f t="shared" si="37"/>
        <v>1.7787992186645309</v>
      </c>
    </row>
    <row r="73" spans="1:13" ht="28.5">
      <c r="A73" s="10" t="s">
        <v>55</v>
      </c>
      <c r="B73" s="11">
        <f>(MAX(B70:B72)-MIN(B70:B72))/MIN(B70:B72)</f>
        <v>0.10745233968804162</v>
      </c>
      <c r="C73" s="11">
        <f t="shared" ref="C73:D73" si="38">(MAX(C70:C72)-MIN(C70:C72))/MIN(C70:C72)</f>
        <v>4.6728971962616264E-3</v>
      </c>
      <c r="D73" s="11">
        <f t="shared" si="38"/>
        <v>0.77999999999999992</v>
      </c>
      <c r="E73" s="12"/>
      <c r="F73" s="12"/>
      <c r="G73" s="12"/>
      <c r="H73" s="12"/>
      <c r="I73" s="12"/>
      <c r="J73" s="12"/>
      <c r="K73" s="12"/>
      <c r="L73" s="12"/>
      <c r="M73" s="11">
        <f t="shared" ref="M73" si="39">(MAX(M70:M72)-MIN(M70:M72))/MIN(M70:M72)</f>
        <v>0.10772350823350872</v>
      </c>
    </row>
    <row r="75" spans="1:13">
      <c r="A75" s="76" t="s">
        <v>39</v>
      </c>
      <c r="B75" s="77" t="s">
        <v>73</v>
      </c>
      <c r="C75" s="77"/>
      <c r="D75" s="77"/>
      <c r="E75" s="77"/>
      <c r="F75" s="77"/>
      <c r="G75" s="77"/>
      <c r="H75" s="77" t="s">
        <v>74</v>
      </c>
      <c r="I75" s="77"/>
      <c r="J75" s="77"/>
      <c r="K75" s="77"/>
      <c r="L75" s="77"/>
      <c r="M75" s="77"/>
    </row>
    <row r="76" spans="1:13" ht="45">
      <c r="A76" s="76"/>
      <c r="B76" s="6" t="s">
        <v>40</v>
      </c>
      <c r="C76" s="6" t="s">
        <v>41</v>
      </c>
      <c r="D76" s="6" t="s">
        <v>42</v>
      </c>
      <c r="E76" s="6" t="s">
        <v>43</v>
      </c>
      <c r="F76" s="6" t="s">
        <v>44</v>
      </c>
      <c r="G76" s="6" t="s">
        <v>45</v>
      </c>
      <c r="H76" s="6" t="s">
        <v>46</v>
      </c>
      <c r="I76" s="6" t="s">
        <v>47</v>
      </c>
      <c r="J76" s="6" t="s">
        <v>48</v>
      </c>
      <c r="K76" s="6" t="s">
        <v>49</v>
      </c>
      <c r="L76" s="6" t="s">
        <v>50</v>
      </c>
      <c r="M76" s="6" t="s">
        <v>51</v>
      </c>
    </row>
    <row r="77" spans="1:13">
      <c r="A77" s="6" t="s">
        <v>52</v>
      </c>
      <c r="B77" s="9">
        <v>3.9</v>
      </c>
      <c r="C77" s="6">
        <v>411.5</v>
      </c>
      <c r="D77" s="7">
        <v>0.1517</v>
      </c>
      <c r="E77" s="78">
        <v>1.3</v>
      </c>
      <c r="F77" s="78">
        <v>0.66</v>
      </c>
      <c r="G77" s="80">
        <v>2.1800000000000002</v>
      </c>
      <c r="H77" s="78">
        <v>0.48</v>
      </c>
      <c r="I77" s="78">
        <v>0.51</v>
      </c>
      <c r="J77" s="81">
        <f>TANH(I77)*(180/3.14)*2</f>
        <v>53.879067393596678</v>
      </c>
      <c r="K77" s="8">
        <f>G77/(C77*10^-3)</f>
        <v>5.2976913730255166</v>
      </c>
      <c r="L77" s="6">
        <f>B77</f>
        <v>3.9</v>
      </c>
      <c r="M77" s="9">
        <f>K77/L77</f>
        <v>1.3583824033398761</v>
      </c>
    </row>
    <row r="78" spans="1:13">
      <c r="A78" s="6" t="s">
        <v>53</v>
      </c>
      <c r="B78" s="15">
        <v>3.8</v>
      </c>
      <c r="C78" s="6">
        <v>411.1</v>
      </c>
      <c r="D78" s="16">
        <v>0.15559999999999999</v>
      </c>
      <c r="E78" s="78"/>
      <c r="F78" s="78"/>
      <c r="G78" s="80"/>
      <c r="H78" s="78"/>
      <c r="I78" s="78"/>
      <c r="J78" s="81"/>
      <c r="K78" s="8">
        <f>G77/(C78*10^-3)</f>
        <v>5.3028460228654826</v>
      </c>
      <c r="L78" s="6">
        <f t="shared" ref="L78:L79" si="40">B78</f>
        <v>3.8</v>
      </c>
      <c r="M78" s="15">
        <f t="shared" ref="M78:M79" si="41">K78/L78</f>
        <v>1.3954857954909166</v>
      </c>
    </row>
    <row r="79" spans="1:13">
      <c r="A79" s="6" t="s">
        <v>54</v>
      </c>
      <c r="B79" s="15">
        <v>2.34</v>
      </c>
      <c r="C79" s="6">
        <v>408.9</v>
      </c>
      <c r="D79" s="7">
        <v>0.19059999999999999</v>
      </c>
      <c r="E79" s="78"/>
      <c r="F79" s="78"/>
      <c r="G79" s="80"/>
      <c r="H79" s="78"/>
      <c r="I79" s="78"/>
      <c r="J79" s="81"/>
      <c r="K79" s="8">
        <f>G77/(C79*10^-3)</f>
        <v>5.3313768647591102</v>
      </c>
      <c r="L79" s="6">
        <f t="shared" si="40"/>
        <v>2.34</v>
      </c>
      <c r="M79" s="15">
        <f t="shared" si="41"/>
        <v>2.2783661815209872</v>
      </c>
    </row>
    <row r="80" spans="1:13" ht="28.5">
      <c r="A80" s="10" t="s">
        <v>55</v>
      </c>
      <c r="B80" s="11">
        <f>(MAX(B77:B79)-MIN(B77:B79))/MIN(B77:B79)</f>
        <v>0.66666666666666674</v>
      </c>
      <c r="C80" s="11">
        <f t="shared" ref="C80:D80" si="42">(MAX(C77:C79)-MIN(C77:C79))/MIN(C77:C79)</f>
        <v>6.3585228662265169E-3</v>
      </c>
      <c r="D80" s="11">
        <f t="shared" si="42"/>
        <v>0.25642715886618317</v>
      </c>
      <c r="E80" s="12"/>
      <c r="F80" s="12"/>
      <c r="G80" s="12"/>
      <c r="H80" s="12"/>
      <c r="I80" s="12"/>
      <c r="J80" s="12"/>
      <c r="K80" s="12"/>
      <c r="L80" s="12"/>
      <c r="M80" s="11">
        <f t="shared" ref="M80" si="43">(MAX(M77:M79)-MIN(M77:M79))/MIN(M77:M79)</f>
        <v>0.67726420477704408</v>
      </c>
    </row>
    <row r="82" spans="1:13">
      <c r="A82" s="76" t="s">
        <v>39</v>
      </c>
      <c r="B82" s="77" t="s">
        <v>75</v>
      </c>
      <c r="C82" s="77"/>
      <c r="D82" s="77"/>
      <c r="E82" s="77"/>
      <c r="F82" s="77"/>
      <c r="G82" s="77"/>
      <c r="H82" s="77" t="s">
        <v>76</v>
      </c>
      <c r="I82" s="77"/>
      <c r="J82" s="77"/>
      <c r="K82" s="77"/>
      <c r="L82" s="77"/>
      <c r="M82" s="77"/>
    </row>
    <row r="83" spans="1:13" ht="45">
      <c r="A83" s="76"/>
      <c r="B83" s="6" t="s">
        <v>40</v>
      </c>
      <c r="C83" s="6" t="s">
        <v>41</v>
      </c>
      <c r="D83" s="6" t="s">
        <v>42</v>
      </c>
      <c r="E83" s="6" t="s">
        <v>43</v>
      </c>
      <c r="F83" s="6" t="s">
        <v>44</v>
      </c>
      <c r="G83" s="6" t="s">
        <v>45</v>
      </c>
      <c r="H83" s="6" t="s">
        <v>46</v>
      </c>
      <c r="I83" s="6" t="s">
        <v>47</v>
      </c>
      <c r="J83" s="6" t="s">
        <v>48</v>
      </c>
      <c r="K83" s="6" t="s">
        <v>49</v>
      </c>
      <c r="L83" s="6" t="s">
        <v>50</v>
      </c>
      <c r="M83" s="6" t="s">
        <v>51</v>
      </c>
    </row>
    <row r="84" spans="1:13">
      <c r="A84" s="6" t="s">
        <v>52</v>
      </c>
      <c r="B84" s="9">
        <v>10.45</v>
      </c>
      <c r="C84" s="6">
        <v>418</v>
      </c>
      <c r="D84" s="13">
        <v>0.33429999999999999</v>
      </c>
      <c r="E84" s="78">
        <v>7.12</v>
      </c>
      <c r="F84" s="78">
        <v>2.5</v>
      </c>
      <c r="G84" s="80">
        <v>8.51</v>
      </c>
      <c r="H84" s="78">
        <v>0.94</v>
      </c>
      <c r="I84" s="78">
        <v>0.94</v>
      </c>
      <c r="J84" s="81">
        <f>TANH(I84)*(180/3.14)*2</f>
        <v>84.292997149590079</v>
      </c>
      <c r="K84" s="8">
        <f>G84/(C84*10^-3)</f>
        <v>20.358851674641148</v>
      </c>
      <c r="L84" s="6">
        <f>B84</f>
        <v>10.45</v>
      </c>
      <c r="M84" s="9">
        <f>K84/L84</f>
        <v>1.9482154712575261</v>
      </c>
    </row>
    <row r="85" spans="1:13">
      <c r="A85" s="6" t="s">
        <v>53</v>
      </c>
      <c r="B85" s="15">
        <v>10.06</v>
      </c>
      <c r="C85" s="6">
        <v>419.2</v>
      </c>
      <c r="D85" s="13">
        <v>0.32200000000000001</v>
      </c>
      <c r="E85" s="78"/>
      <c r="F85" s="78"/>
      <c r="G85" s="80"/>
      <c r="H85" s="78"/>
      <c r="I85" s="78"/>
      <c r="J85" s="81"/>
      <c r="K85" s="8">
        <f>G84/(C85*10^-3)</f>
        <v>20.300572519083968</v>
      </c>
      <c r="L85" s="6">
        <f t="shared" ref="L85:L86" si="44">B85</f>
        <v>10.06</v>
      </c>
      <c r="M85" s="15">
        <f t="shared" ref="M85:M86" si="45">K85/L85</f>
        <v>2.0179495545809112</v>
      </c>
    </row>
    <row r="86" spans="1:13">
      <c r="A86" s="6" t="s">
        <v>54</v>
      </c>
      <c r="B86" s="15">
        <v>11.1</v>
      </c>
      <c r="C86" s="6">
        <v>417.5</v>
      </c>
      <c r="D86" s="13">
        <v>0.33500000000000002</v>
      </c>
      <c r="E86" s="78"/>
      <c r="F86" s="78"/>
      <c r="G86" s="80"/>
      <c r="H86" s="78"/>
      <c r="I86" s="78"/>
      <c r="J86" s="81"/>
      <c r="K86" s="8">
        <f>G84/(C86*10^-3)</f>
        <v>20.383233532934131</v>
      </c>
      <c r="L86" s="6">
        <f t="shared" si="44"/>
        <v>11.1</v>
      </c>
      <c r="M86" s="15">
        <f t="shared" si="45"/>
        <v>1.8363273453093814</v>
      </c>
    </row>
    <row r="87" spans="1:13" ht="28.5">
      <c r="A87" s="10" t="s">
        <v>55</v>
      </c>
      <c r="B87" s="11">
        <f>(MAX(B84:B86)-MIN(B84:B86))/MIN(B84:B86)</f>
        <v>0.10337972166998002</v>
      </c>
      <c r="C87" s="11">
        <f t="shared" ref="C87:D87" si="46">(MAX(C84:C86)-MIN(C84:C86))/MIN(C84:C86)</f>
        <v>4.0718562874251223E-3</v>
      </c>
      <c r="D87" s="11">
        <f t="shared" si="46"/>
        <v>4.0372670807453451E-2</v>
      </c>
      <c r="E87" s="12"/>
      <c r="F87" s="12"/>
      <c r="G87" s="12"/>
      <c r="H87" s="12"/>
      <c r="I87" s="12"/>
      <c r="J87" s="12"/>
      <c r="K87" s="12"/>
      <c r="L87" s="12"/>
      <c r="M87" s="11">
        <f t="shared" ref="M87" si="47">(MAX(M84:M86)-MIN(M84:M86))/MIN(M84:M86)</f>
        <v>9.8905137875039614E-2</v>
      </c>
    </row>
    <row r="89" spans="1:13">
      <c r="A89" s="76" t="s">
        <v>39</v>
      </c>
      <c r="B89" s="77" t="s">
        <v>77</v>
      </c>
      <c r="C89" s="77"/>
      <c r="D89" s="77"/>
      <c r="E89" s="77"/>
      <c r="F89" s="77"/>
      <c r="G89" s="77"/>
      <c r="H89" s="77" t="s">
        <v>78</v>
      </c>
      <c r="I89" s="77"/>
      <c r="J89" s="77"/>
      <c r="K89" s="77"/>
      <c r="L89" s="77"/>
      <c r="M89" s="77"/>
    </row>
    <row r="90" spans="1:13" ht="45">
      <c r="A90" s="76"/>
      <c r="B90" s="6" t="s">
        <v>40</v>
      </c>
      <c r="C90" s="6" t="s">
        <v>41</v>
      </c>
      <c r="D90" s="6" t="s">
        <v>42</v>
      </c>
      <c r="E90" s="6" t="s">
        <v>43</v>
      </c>
      <c r="F90" s="6" t="s">
        <v>44</v>
      </c>
      <c r="G90" s="6" t="s">
        <v>45</v>
      </c>
      <c r="H90" s="6" t="s">
        <v>46</v>
      </c>
      <c r="I90" s="6" t="s">
        <v>47</v>
      </c>
      <c r="J90" s="6" t="s">
        <v>48</v>
      </c>
      <c r="K90" s="6" t="s">
        <v>49</v>
      </c>
      <c r="L90" s="6" t="s">
        <v>50</v>
      </c>
      <c r="M90" s="6" t="s">
        <v>51</v>
      </c>
    </row>
    <row r="91" spans="1:13">
      <c r="A91" s="6" t="s">
        <v>52</v>
      </c>
      <c r="B91" s="9">
        <v>10.98</v>
      </c>
      <c r="C91" s="6">
        <v>420.3</v>
      </c>
      <c r="D91" s="13">
        <v>0.33429999999999999</v>
      </c>
      <c r="E91" s="78">
        <v>3.02</v>
      </c>
      <c r="F91" s="78">
        <v>2.2000000000000002</v>
      </c>
      <c r="G91" s="80">
        <v>5.9</v>
      </c>
      <c r="H91" s="78">
        <v>0.94</v>
      </c>
      <c r="I91" s="78">
        <v>0.38</v>
      </c>
      <c r="J91" s="81">
        <f>TANH(I91)*(180/3.14)*2</f>
        <v>41.58429564589121</v>
      </c>
      <c r="K91" s="8">
        <f>G91/(C91*10^-3)</f>
        <v>14.03759219605044</v>
      </c>
      <c r="L91" s="6">
        <f>B91</f>
        <v>10.98</v>
      </c>
      <c r="M91" s="9">
        <f>K91/L91</f>
        <v>1.2784692346129727</v>
      </c>
    </row>
    <row r="92" spans="1:13">
      <c r="A92" s="6" t="s">
        <v>53</v>
      </c>
      <c r="B92" s="15">
        <v>11.61</v>
      </c>
      <c r="C92" s="6">
        <v>420.4</v>
      </c>
      <c r="D92" s="13">
        <v>0.32200000000000001</v>
      </c>
      <c r="E92" s="78"/>
      <c r="F92" s="78"/>
      <c r="G92" s="80"/>
      <c r="H92" s="78"/>
      <c r="I92" s="78"/>
      <c r="J92" s="81"/>
      <c r="K92" s="8">
        <f>G91/(C92*10^-3)</f>
        <v>14.034253092293055</v>
      </c>
      <c r="L92" s="6">
        <f t="shared" ref="L92:L93" si="48">B92</f>
        <v>11.61</v>
      </c>
      <c r="M92" s="15">
        <f t="shared" ref="M92:M93" si="49">K92/L92</f>
        <v>1.2088073292242081</v>
      </c>
    </row>
    <row r="93" spans="1:13">
      <c r="A93" s="6" t="s">
        <v>54</v>
      </c>
      <c r="B93" s="15">
        <v>10.94</v>
      </c>
      <c r="C93" s="6">
        <v>418.2</v>
      </c>
      <c r="D93" s="13">
        <v>0.33500000000000002</v>
      </c>
      <c r="E93" s="78"/>
      <c r="F93" s="78"/>
      <c r="G93" s="80"/>
      <c r="H93" s="78"/>
      <c r="I93" s="78"/>
      <c r="J93" s="81"/>
      <c r="K93" s="8">
        <f>G91/(C93*10^-3)</f>
        <v>14.108082257293162</v>
      </c>
      <c r="L93" s="6">
        <f t="shared" si="48"/>
        <v>10.94</v>
      </c>
      <c r="M93" s="15">
        <f t="shared" si="49"/>
        <v>1.2895870436282599</v>
      </c>
    </row>
    <row r="94" spans="1:13" ht="28.5">
      <c r="A94" s="10" t="s">
        <v>55</v>
      </c>
      <c r="B94" s="11">
        <f>(MAX(B91:B93)-MIN(B91:B93))/MIN(B91:B93)</f>
        <v>6.1243144424131625E-2</v>
      </c>
      <c r="C94" s="11">
        <f t="shared" ref="C94:D94" si="50">(MAX(C91:C93)-MIN(C91:C93))/MIN(C91:C93)</f>
        <v>5.2606408417025076E-3</v>
      </c>
      <c r="D94" s="11">
        <f t="shared" si="50"/>
        <v>4.0372670807453451E-2</v>
      </c>
      <c r="E94" s="12"/>
      <c r="F94" s="12"/>
      <c r="G94" s="12"/>
      <c r="H94" s="12"/>
      <c r="I94" s="12"/>
      <c r="J94" s="12"/>
      <c r="K94" s="12"/>
      <c r="L94" s="12"/>
      <c r="M94" s="11">
        <f t="shared" ref="M94" si="51">(MAX(M91:M93)-MIN(M91:M93))/MIN(M91:M93)</f>
        <v>6.6825963452666101E-2</v>
      </c>
    </row>
    <row r="96" spans="1:13">
      <c r="A96" s="76" t="s">
        <v>39</v>
      </c>
      <c r="B96" s="77" t="s">
        <v>79</v>
      </c>
      <c r="C96" s="77"/>
      <c r="D96" s="77"/>
      <c r="E96" s="77"/>
      <c r="F96" s="77"/>
      <c r="G96" s="77"/>
      <c r="H96" s="77" t="s">
        <v>80</v>
      </c>
      <c r="I96" s="77"/>
      <c r="J96" s="77"/>
      <c r="K96" s="77"/>
      <c r="L96" s="77"/>
      <c r="M96" s="77"/>
    </row>
    <row r="97" spans="1:13" ht="45">
      <c r="A97" s="76"/>
      <c r="B97" s="6" t="s">
        <v>40</v>
      </c>
      <c r="C97" s="6" t="s">
        <v>41</v>
      </c>
      <c r="D97" s="6" t="s">
        <v>42</v>
      </c>
      <c r="E97" s="6" t="s">
        <v>43</v>
      </c>
      <c r="F97" s="6" t="s">
        <v>44</v>
      </c>
      <c r="G97" s="6" t="s">
        <v>45</v>
      </c>
      <c r="H97" s="6" t="s">
        <v>46</v>
      </c>
      <c r="I97" s="6" t="s">
        <v>47</v>
      </c>
      <c r="J97" s="6" t="s">
        <v>48</v>
      </c>
      <c r="K97" s="6" t="s">
        <v>49</v>
      </c>
      <c r="L97" s="6" t="s">
        <v>50</v>
      </c>
      <c r="M97" s="6" t="s">
        <v>51</v>
      </c>
    </row>
    <row r="98" spans="1:13">
      <c r="A98" s="6" t="s">
        <v>52</v>
      </c>
      <c r="B98" s="9">
        <v>7.55</v>
      </c>
      <c r="C98" s="6">
        <v>418.7</v>
      </c>
      <c r="D98" s="13">
        <v>0.3039</v>
      </c>
      <c r="E98" s="78">
        <v>5.1100000000000003</v>
      </c>
      <c r="F98" s="78">
        <v>1.78</v>
      </c>
      <c r="G98" s="80">
        <v>5.4</v>
      </c>
      <c r="H98" s="78">
        <v>0.94</v>
      </c>
      <c r="I98" s="78">
        <v>0.11</v>
      </c>
      <c r="J98" s="81">
        <f>TANH(I98)*(180/3.14)*2</f>
        <v>12.560843718851794</v>
      </c>
      <c r="K98" s="8">
        <f>G98/(C98*10^-3)</f>
        <v>12.897062335801291</v>
      </c>
      <c r="L98" s="6">
        <f>B98</f>
        <v>7.55</v>
      </c>
      <c r="M98" s="9">
        <f>K98/L98</f>
        <v>1.7082201769273233</v>
      </c>
    </row>
    <row r="99" spans="1:13">
      <c r="A99" s="6" t="s">
        <v>53</v>
      </c>
      <c r="B99" s="15">
        <v>7.39</v>
      </c>
      <c r="C99" s="6">
        <v>419.1</v>
      </c>
      <c r="D99" s="13">
        <v>0.31569999999999998</v>
      </c>
      <c r="E99" s="78"/>
      <c r="F99" s="78"/>
      <c r="G99" s="80"/>
      <c r="H99" s="78"/>
      <c r="I99" s="78"/>
      <c r="J99" s="81"/>
      <c r="K99" s="8">
        <f>G98/(C99*10^-3)</f>
        <v>12.884753042233358</v>
      </c>
      <c r="L99" s="6">
        <f t="shared" ref="L99:L100" si="52">B99</f>
        <v>7.39</v>
      </c>
      <c r="M99" s="15">
        <f t="shared" ref="M99:M100" si="53">K99/L99</f>
        <v>1.743538977298154</v>
      </c>
    </row>
    <row r="100" spans="1:13">
      <c r="A100" s="6" t="s">
        <v>54</v>
      </c>
      <c r="B100" s="15">
        <v>7.42</v>
      </c>
      <c r="C100" s="6">
        <v>417.1</v>
      </c>
      <c r="D100" s="13">
        <v>0.3201</v>
      </c>
      <c r="E100" s="78"/>
      <c r="F100" s="78"/>
      <c r="G100" s="80"/>
      <c r="H100" s="78"/>
      <c r="I100" s="78"/>
      <c r="J100" s="81"/>
      <c r="K100" s="8">
        <f>G98/(C100*10^-3)</f>
        <v>12.946535602972908</v>
      </c>
      <c r="L100" s="6">
        <f t="shared" si="52"/>
        <v>7.42</v>
      </c>
      <c r="M100" s="15">
        <f t="shared" si="53"/>
        <v>1.7448161189990443</v>
      </c>
    </row>
    <row r="101" spans="1:13" ht="28.5">
      <c r="A101" s="10" t="s">
        <v>55</v>
      </c>
      <c r="B101" s="11">
        <f>(MAX(B98:B100)-MIN(B98:B100))/MIN(B98:B100)</f>
        <v>2.1650879566982428E-2</v>
      </c>
      <c r="C101" s="11">
        <f t="shared" ref="C101:D101" si="54">(MAX(C98:C100)-MIN(C98:C100))/MIN(C98:C100)</f>
        <v>4.7950131862862623E-3</v>
      </c>
      <c r="D101" s="11">
        <f t="shared" si="54"/>
        <v>5.3307008884501454E-2</v>
      </c>
      <c r="E101" s="12"/>
      <c r="F101" s="12"/>
      <c r="G101" s="12"/>
      <c r="H101" s="12"/>
      <c r="I101" s="12"/>
      <c r="J101" s="12"/>
      <c r="K101" s="12"/>
      <c r="L101" s="12"/>
      <c r="M101" s="11">
        <f t="shared" ref="M101" si="55">(MAX(M98:M100)-MIN(M98:M100))/MIN(M98:M100)</f>
        <v>2.1423433914443218E-2</v>
      </c>
    </row>
    <row r="103" spans="1:13">
      <c r="A103" s="76" t="s">
        <v>39</v>
      </c>
      <c r="B103" s="77" t="s">
        <v>81</v>
      </c>
      <c r="C103" s="77"/>
      <c r="D103" s="77"/>
      <c r="E103" s="77"/>
      <c r="F103" s="77"/>
      <c r="G103" s="77"/>
      <c r="H103" s="77" t="s">
        <v>82</v>
      </c>
      <c r="I103" s="77"/>
      <c r="J103" s="77"/>
      <c r="K103" s="77"/>
      <c r="L103" s="77"/>
      <c r="M103" s="77"/>
    </row>
    <row r="104" spans="1:13" ht="45">
      <c r="A104" s="76"/>
      <c r="B104" s="6" t="s">
        <v>40</v>
      </c>
      <c r="C104" s="6" t="s">
        <v>41</v>
      </c>
      <c r="D104" s="6" t="s">
        <v>42</v>
      </c>
      <c r="E104" s="6" t="s">
        <v>43</v>
      </c>
      <c r="F104" s="6" t="s">
        <v>44</v>
      </c>
      <c r="G104" s="6" t="s">
        <v>45</v>
      </c>
      <c r="H104" s="6" t="s">
        <v>46</v>
      </c>
      <c r="I104" s="6" t="s">
        <v>83</v>
      </c>
      <c r="J104" s="6" t="s">
        <v>48</v>
      </c>
      <c r="K104" s="6" t="s">
        <v>49</v>
      </c>
      <c r="L104" s="6" t="s">
        <v>50</v>
      </c>
      <c r="M104" s="6" t="s">
        <v>51</v>
      </c>
    </row>
    <row r="105" spans="1:13">
      <c r="A105" s="6" t="s">
        <v>52</v>
      </c>
      <c r="B105" s="9">
        <v>20.11</v>
      </c>
      <c r="C105" s="6">
        <v>411.6</v>
      </c>
      <c r="D105" s="13">
        <v>0.1203</v>
      </c>
      <c r="E105" s="78">
        <v>9.6999999999999993</v>
      </c>
      <c r="F105" s="78">
        <v>13.86</v>
      </c>
      <c r="G105" s="80">
        <v>17.12</v>
      </c>
      <c r="H105" s="78">
        <v>0.59</v>
      </c>
      <c r="I105" s="78">
        <v>1.34</v>
      </c>
      <c r="J105" s="81">
        <f>TANH(I105)*(180/3.14)*2</f>
        <v>99.936945537667114</v>
      </c>
      <c r="K105" s="8">
        <f>G105/(C105*10^-3)</f>
        <v>41.59378036929057</v>
      </c>
      <c r="L105" s="6">
        <f>B105</f>
        <v>20.11</v>
      </c>
      <c r="M105" s="9">
        <f>K105/L105</f>
        <v>2.0683132953401575</v>
      </c>
    </row>
    <row r="106" spans="1:13">
      <c r="A106" s="6" t="s">
        <v>53</v>
      </c>
      <c r="B106" s="15">
        <v>20.92</v>
      </c>
      <c r="C106" s="6">
        <v>411.7</v>
      </c>
      <c r="D106" s="13">
        <v>0.1183</v>
      </c>
      <c r="E106" s="78"/>
      <c r="F106" s="78"/>
      <c r="G106" s="80"/>
      <c r="H106" s="78"/>
      <c r="I106" s="78"/>
      <c r="J106" s="81"/>
      <c r="K106" s="8">
        <f>G105/(C106*10^-3)</f>
        <v>41.583677435025507</v>
      </c>
      <c r="L106" s="6">
        <f t="shared" ref="L106:L107" si="56">B106</f>
        <v>20.92</v>
      </c>
      <c r="M106" s="15">
        <f t="shared" ref="M106:M107" si="57">K106/L106</f>
        <v>1.9877474873339152</v>
      </c>
    </row>
    <row r="107" spans="1:13">
      <c r="A107" s="6" t="s">
        <v>54</v>
      </c>
      <c r="B107" s="15">
        <v>28.85</v>
      </c>
      <c r="C107" s="6">
        <v>408.9</v>
      </c>
      <c r="D107" s="13">
        <v>0.1225</v>
      </c>
      <c r="E107" s="78"/>
      <c r="F107" s="78"/>
      <c r="G107" s="80"/>
      <c r="H107" s="78"/>
      <c r="I107" s="78"/>
      <c r="J107" s="81"/>
      <c r="K107" s="8">
        <f>G105/(C107*10^-3)</f>
        <v>41.868427488383475</v>
      </c>
      <c r="L107" s="6">
        <f t="shared" si="56"/>
        <v>28.85</v>
      </c>
      <c r="M107" s="15">
        <f t="shared" si="57"/>
        <v>1.4512453202212643</v>
      </c>
    </row>
    <row r="108" spans="1:13" ht="28.5">
      <c r="A108" s="10" t="s">
        <v>55</v>
      </c>
      <c r="B108" s="11">
        <f>(MAX(B105:B107)-MIN(B105:B107))/MIN(B105:B107)</f>
        <v>0.43460964694182008</v>
      </c>
      <c r="C108" s="11">
        <f t="shared" ref="C108:D108" si="58">(MAX(C105:C107)-MIN(C105:C107))/MIN(C105:C107)</f>
        <v>6.8476400097823714E-3</v>
      </c>
      <c r="D108" s="11">
        <f t="shared" si="58"/>
        <v>3.5502958579881616E-2</v>
      </c>
      <c r="E108" s="12"/>
      <c r="F108" s="12"/>
      <c r="G108" s="12"/>
      <c r="H108" s="12"/>
      <c r="I108" s="12"/>
      <c r="J108" s="12"/>
      <c r="K108" s="12"/>
      <c r="L108" s="12"/>
      <c r="M108" s="11">
        <f t="shared" ref="M108" si="59">(MAX(M105:M107)-MIN(M105:M107))/MIN(M105:M107)</f>
        <v>0.42519894226071431</v>
      </c>
    </row>
    <row r="110" spans="1:13">
      <c r="A110" s="76" t="s">
        <v>39</v>
      </c>
      <c r="B110" s="77" t="s">
        <v>84</v>
      </c>
      <c r="C110" s="77"/>
      <c r="D110" s="77"/>
      <c r="E110" s="77"/>
      <c r="F110" s="77"/>
      <c r="G110" s="77"/>
      <c r="H110" s="77" t="s">
        <v>85</v>
      </c>
      <c r="I110" s="77"/>
      <c r="J110" s="77"/>
      <c r="K110" s="77"/>
      <c r="L110" s="77"/>
      <c r="M110" s="77"/>
    </row>
    <row r="111" spans="1:13" ht="45">
      <c r="A111" s="76"/>
      <c r="B111" s="6" t="s">
        <v>40</v>
      </c>
      <c r="C111" s="6" t="s">
        <v>41</v>
      </c>
      <c r="D111" s="6" t="s">
        <v>42</v>
      </c>
      <c r="E111" s="6" t="s">
        <v>43</v>
      </c>
      <c r="F111" s="6" t="s">
        <v>44</v>
      </c>
      <c r="G111" s="6" t="s">
        <v>45</v>
      </c>
      <c r="H111" s="6" t="s">
        <v>46</v>
      </c>
      <c r="I111" s="6" t="s">
        <v>83</v>
      </c>
      <c r="J111" s="6" t="s">
        <v>48</v>
      </c>
      <c r="K111" s="6" t="s">
        <v>49</v>
      </c>
      <c r="L111" s="6" t="s">
        <v>50</v>
      </c>
      <c r="M111" s="6" t="s">
        <v>51</v>
      </c>
    </row>
    <row r="112" spans="1:13">
      <c r="A112" s="6" t="s">
        <v>52</v>
      </c>
      <c r="B112" s="9">
        <v>19.649999999999999</v>
      </c>
      <c r="C112" s="6">
        <v>412.7</v>
      </c>
      <c r="D112" s="13">
        <v>0.13650000000000001</v>
      </c>
      <c r="E112" s="78">
        <v>10.18</v>
      </c>
      <c r="F112" s="78">
        <v>13.49</v>
      </c>
      <c r="G112" s="80">
        <v>16.920000000000002</v>
      </c>
      <c r="H112" s="78">
        <v>0.5</v>
      </c>
      <c r="I112" s="78">
        <v>1.4</v>
      </c>
      <c r="J112" s="81">
        <f>TANH(I112)*(180/3.14)*2</f>
        <v>101.50528450726574</v>
      </c>
      <c r="K112" s="8">
        <f>G112/(C112*10^-3)</f>
        <v>40.998303852677495</v>
      </c>
      <c r="L112" s="6">
        <f>B112</f>
        <v>19.649999999999999</v>
      </c>
      <c r="M112" s="9">
        <f>K112/L112</f>
        <v>2.0864276769810433</v>
      </c>
    </row>
    <row r="113" spans="1:13">
      <c r="A113" s="6" t="s">
        <v>53</v>
      </c>
      <c r="B113" s="15">
        <v>21.41</v>
      </c>
      <c r="C113" s="6">
        <v>412.6</v>
      </c>
      <c r="D113" s="13">
        <v>0.1323</v>
      </c>
      <c r="E113" s="78"/>
      <c r="F113" s="78"/>
      <c r="G113" s="80"/>
      <c r="H113" s="78"/>
      <c r="I113" s="78"/>
      <c r="J113" s="81"/>
      <c r="K113" s="8">
        <f>G112/(C113*10^-3)</f>
        <v>41.008240426563262</v>
      </c>
      <c r="L113" s="6">
        <f t="shared" ref="L113:L114" si="60">B113</f>
        <v>21.41</v>
      </c>
      <c r="M113" s="15">
        <f t="shared" ref="M113:M114" si="61">K113/L113</f>
        <v>1.9153778807362569</v>
      </c>
    </row>
    <row r="114" spans="1:13">
      <c r="A114" s="6" t="s">
        <v>54</v>
      </c>
      <c r="B114" s="15">
        <v>30.73</v>
      </c>
      <c r="C114" s="6">
        <v>409.2</v>
      </c>
      <c r="D114" s="13">
        <v>0.1321</v>
      </c>
      <c r="E114" s="78"/>
      <c r="F114" s="78"/>
      <c r="G114" s="80"/>
      <c r="H114" s="78"/>
      <c r="I114" s="78"/>
      <c r="J114" s="81"/>
      <c r="K114" s="8">
        <f>G112/(C114*10^-3)</f>
        <v>41.348973607038126</v>
      </c>
      <c r="L114" s="6">
        <f t="shared" si="60"/>
        <v>30.73</v>
      </c>
      <c r="M114" s="15">
        <f t="shared" si="61"/>
        <v>1.3455572276940491</v>
      </c>
    </row>
    <row r="115" spans="1:13" ht="28.5">
      <c r="A115" s="10" t="s">
        <v>55</v>
      </c>
      <c r="B115" s="11">
        <f>(MAX(B112:B114)-MIN(B112:B114))/MIN(B112:B114)</f>
        <v>0.56386768447837166</v>
      </c>
      <c r="C115" s="11">
        <f t="shared" ref="C115:D115" si="62">(MAX(C112:C114)-MIN(C112:C114))/MIN(C112:C114)</f>
        <v>8.5532746823069414E-3</v>
      </c>
      <c r="D115" s="11">
        <f t="shared" si="62"/>
        <v>3.3308099924299887E-2</v>
      </c>
      <c r="E115" s="12"/>
      <c r="F115" s="12"/>
      <c r="G115" s="12"/>
      <c r="H115" s="12"/>
      <c r="I115" s="12"/>
      <c r="J115" s="12"/>
      <c r="K115" s="12"/>
      <c r="L115" s="12"/>
      <c r="M115" s="11">
        <f t="shared" ref="M115" si="63">(MAX(M112:M114)-MIN(M112:M114))/MIN(M112:M114)</f>
        <v>0.55060493454942983</v>
      </c>
    </row>
  </sheetData>
  <mergeCells count="144">
    <mergeCell ref="A3:A4"/>
    <mergeCell ref="B3:G3"/>
    <mergeCell ref="H3:M3"/>
    <mergeCell ref="E5:E7"/>
    <mergeCell ref="F5:F7"/>
    <mergeCell ref="G5:G7"/>
    <mergeCell ref="H5:H7"/>
    <mergeCell ref="I5:I7"/>
    <mergeCell ref="J5:J7"/>
    <mergeCell ref="A24:A25"/>
    <mergeCell ref="B24:G24"/>
    <mergeCell ref="H24:M24"/>
    <mergeCell ref="E26:E28"/>
    <mergeCell ref="F26:F28"/>
    <mergeCell ref="G26:G28"/>
    <mergeCell ref="H26:H28"/>
    <mergeCell ref="I26:I28"/>
    <mergeCell ref="J26:J28"/>
    <mergeCell ref="A31:A32"/>
    <mergeCell ref="B31:G31"/>
    <mergeCell ref="H31:M31"/>
    <mergeCell ref="E33:E35"/>
    <mergeCell ref="F33:F35"/>
    <mergeCell ref="G33:G35"/>
    <mergeCell ref="H33:H35"/>
    <mergeCell ref="I33:I35"/>
    <mergeCell ref="J33:J35"/>
    <mergeCell ref="A38:A39"/>
    <mergeCell ref="B38:G38"/>
    <mergeCell ref="H38:M38"/>
    <mergeCell ref="E40:E42"/>
    <mergeCell ref="F40:F42"/>
    <mergeCell ref="G40:G42"/>
    <mergeCell ref="H40:H42"/>
    <mergeCell ref="I40:I42"/>
    <mergeCell ref="J40:J42"/>
    <mergeCell ref="A47:A48"/>
    <mergeCell ref="B47:G47"/>
    <mergeCell ref="H47:M47"/>
    <mergeCell ref="E49:E51"/>
    <mergeCell ref="F49:F51"/>
    <mergeCell ref="G49:G51"/>
    <mergeCell ref="H49:H51"/>
    <mergeCell ref="I49:I51"/>
    <mergeCell ref="J49:J51"/>
    <mergeCell ref="A54:A55"/>
    <mergeCell ref="B54:G54"/>
    <mergeCell ref="H54:M54"/>
    <mergeCell ref="E56:E58"/>
    <mergeCell ref="F56:F58"/>
    <mergeCell ref="G56:G58"/>
    <mergeCell ref="H56:H58"/>
    <mergeCell ref="I56:I58"/>
    <mergeCell ref="J56:J58"/>
    <mergeCell ref="A61:A62"/>
    <mergeCell ref="B61:G61"/>
    <mergeCell ref="H61:M61"/>
    <mergeCell ref="E63:E65"/>
    <mergeCell ref="F63:F65"/>
    <mergeCell ref="G63:G65"/>
    <mergeCell ref="H63:H65"/>
    <mergeCell ref="I63:I65"/>
    <mergeCell ref="J63:J65"/>
    <mergeCell ref="A68:A69"/>
    <mergeCell ref="B68:G68"/>
    <mergeCell ref="H68:M68"/>
    <mergeCell ref="E70:E72"/>
    <mergeCell ref="F70:F72"/>
    <mergeCell ref="G70:G72"/>
    <mergeCell ref="H70:H72"/>
    <mergeCell ref="I70:I72"/>
    <mergeCell ref="J70:J72"/>
    <mergeCell ref="A75:A76"/>
    <mergeCell ref="B75:G75"/>
    <mergeCell ref="H75:M75"/>
    <mergeCell ref="E77:E79"/>
    <mergeCell ref="F77:F79"/>
    <mergeCell ref="G77:G79"/>
    <mergeCell ref="H77:H79"/>
    <mergeCell ref="I77:I79"/>
    <mergeCell ref="J77:J79"/>
    <mergeCell ref="A82:A83"/>
    <mergeCell ref="B82:G82"/>
    <mergeCell ref="H82:M82"/>
    <mergeCell ref="E84:E86"/>
    <mergeCell ref="F84:F86"/>
    <mergeCell ref="G84:G86"/>
    <mergeCell ref="H84:H86"/>
    <mergeCell ref="I84:I86"/>
    <mergeCell ref="J84:J86"/>
    <mergeCell ref="A89:A90"/>
    <mergeCell ref="B89:G89"/>
    <mergeCell ref="H89:M89"/>
    <mergeCell ref="E91:E93"/>
    <mergeCell ref="F91:F93"/>
    <mergeCell ref="G91:G93"/>
    <mergeCell ref="H91:H93"/>
    <mergeCell ref="I91:I93"/>
    <mergeCell ref="J91:J93"/>
    <mergeCell ref="A96:A97"/>
    <mergeCell ref="B96:G96"/>
    <mergeCell ref="H96:M96"/>
    <mergeCell ref="E98:E100"/>
    <mergeCell ref="F98:F100"/>
    <mergeCell ref="G98:G100"/>
    <mergeCell ref="H98:H100"/>
    <mergeCell ref="I98:I100"/>
    <mergeCell ref="J98:J100"/>
    <mergeCell ref="A103:A104"/>
    <mergeCell ref="B103:G103"/>
    <mergeCell ref="H103:M103"/>
    <mergeCell ref="E105:E107"/>
    <mergeCell ref="F105:F107"/>
    <mergeCell ref="G105:G107"/>
    <mergeCell ref="H105:H107"/>
    <mergeCell ref="I105:I107"/>
    <mergeCell ref="J105:J107"/>
    <mergeCell ref="A110:A111"/>
    <mergeCell ref="B110:G110"/>
    <mergeCell ref="H110:M110"/>
    <mergeCell ref="E112:E114"/>
    <mergeCell ref="F112:F114"/>
    <mergeCell ref="G112:G114"/>
    <mergeCell ref="H112:H114"/>
    <mergeCell ref="I112:I114"/>
    <mergeCell ref="J112:J114"/>
    <mergeCell ref="A17:A18"/>
    <mergeCell ref="B17:G17"/>
    <mergeCell ref="H17:M17"/>
    <mergeCell ref="E19:E21"/>
    <mergeCell ref="F19:F21"/>
    <mergeCell ref="G19:G21"/>
    <mergeCell ref="H19:H21"/>
    <mergeCell ref="I19:I21"/>
    <mergeCell ref="J19:J21"/>
    <mergeCell ref="A10:A11"/>
    <mergeCell ref="B10:G10"/>
    <mergeCell ref="H10:M10"/>
    <mergeCell ref="E12:E14"/>
    <mergeCell ref="F12:F14"/>
    <mergeCell ref="G12:G14"/>
    <mergeCell ref="H12:H14"/>
    <mergeCell ref="I12:I14"/>
    <mergeCell ref="J12:J14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4:F7"/>
  <sheetViews>
    <sheetView workbookViewId="0">
      <selection activeCell="K18" sqref="K18"/>
    </sheetView>
  </sheetViews>
  <sheetFormatPr defaultRowHeight="15"/>
  <cols>
    <col min="1" max="3" width="9.140625" style="12"/>
    <col min="4" max="4" width="18" style="12" customWidth="1"/>
    <col min="5" max="5" width="13.140625" style="12" customWidth="1"/>
    <col min="6" max="6" width="9.42578125" style="12" bestFit="1" customWidth="1"/>
    <col min="7" max="16384" width="9.140625" style="12"/>
  </cols>
  <sheetData>
    <row r="4" spans="3:6">
      <c r="C4" s="17" t="s">
        <v>91</v>
      </c>
      <c r="D4" s="17" t="s">
        <v>90</v>
      </c>
      <c r="E4" s="17" t="s">
        <v>89</v>
      </c>
      <c r="F4" s="17" t="s">
        <v>88</v>
      </c>
    </row>
    <row r="5" spans="3:6" ht="30">
      <c r="C5" s="6">
        <v>1</v>
      </c>
      <c r="D5" s="6" t="s">
        <v>87</v>
      </c>
      <c r="E5" s="6" t="s">
        <v>38</v>
      </c>
      <c r="F5" s="18">
        <v>0.45833333333333331</v>
      </c>
    </row>
    <row r="6" spans="3:6">
      <c r="C6" s="6">
        <v>2</v>
      </c>
      <c r="D6" s="6" t="s">
        <v>92</v>
      </c>
      <c r="E6" s="6" t="s">
        <v>93</v>
      </c>
      <c r="F6" s="18">
        <v>0.375</v>
      </c>
    </row>
    <row r="7" spans="3:6">
      <c r="C7" s="6">
        <v>3</v>
      </c>
      <c r="D7" s="6" t="s">
        <v>94</v>
      </c>
      <c r="E7" s="6" t="s">
        <v>93</v>
      </c>
      <c r="F7" s="6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4:AD658"/>
  <sheetViews>
    <sheetView workbookViewId="0">
      <selection activeCell="F672" sqref="F672"/>
    </sheetView>
  </sheetViews>
  <sheetFormatPr defaultRowHeight="15"/>
  <cols>
    <col min="1" max="7" width="9.140625" style="12"/>
    <col min="8" max="8" width="16.7109375" style="12" customWidth="1"/>
    <col min="9" max="9" width="9.42578125" style="12" customWidth="1"/>
    <col min="10" max="14" width="9.140625" style="12"/>
    <col min="15" max="15" width="15.42578125" style="12" customWidth="1"/>
    <col min="16" max="16" width="24.7109375" style="12" customWidth="1"/>
    <col min="17" max="17" width="19" style="12" customWidth="1"/>
    <col min="18" max="18" width="17.42578125" style="12" customWidth="1"/>
    <col min="19" max="19" width="17.85546875" style="12" customWidth="1"/>
    <col min="20" max="20" width="11.5703125" style="12" bestFit="1" customWidth="1"/>
    <col min="21" max="21" width="12.28515625" style="12" bestFit="1" customWidth="1"/>
    <col min="22" max="22" width="22.42578125" style="12" bestFit="1" customWidth="1"/>
    <col min="23" max="16384" width="9.140625" style="12"/>
  </cols>
  <sheetData>
    <row r="4" spans="2:30" ht="45">
      <c r="B4" s="12" t="s">
        <v>88</v>
      </c>
      <c r="C4" s="12" t="s">
        <v>96</v>
      </c>
      <c r="D4" s="12" t="s">
        <v>97</v>
      </c>
      <c r="E4" s="12" t="s">
        <v>98</v>
      </c>
      <c r="F4" s="12" t="s">
        <v>99</v>
      </c>
      <c r="G4" s="12" t="s">
        <v>100</v>
      </c>
      <c r="H4" s="12" t="s">
        <v>101</v>
      </c>
      <c r="I4" s="12" t="s">
        <v>134</v>
      </c>
      <c r="J4" s="12" t="s">
        <v>133</v>
      </c>
      <c r="K4" s="12" t="s">
        <v>135</v>
      </c>
      <c r="L4" s="12" t="s">
        <v>137</v>
      </c>
      <c r="M4" s="12" t="s">
        <v>138</v>
      </c>
      <c r="N4" s="12" t="s">
        <v>139</v>
      </c>
      <c r="O4" s="12" t="s">
        <v>140</v>
      </c>
      <c r="P4" s="12" t="s">
        <v>147</v>
      </c>
      <c r="Q4" s="12" t="s">
        <v>141</v>
      </c>
      <c r="R4" s="12" t="s">
        <v>142</v>
      </c>
      <c r="S4" s="12" t="s">
        <v>143</v>
      </c>
      <c r="T4" s="12" t="s">
        <v>144</v>
      </c>
      <c r="U4" s="12" t="s">
        <v>145</v>
      </c>
      <c r="V4" s="12" t="s">
        <v>146</v>
      </c>
      <c r="W4" s="39" t="s">
        <v>100</v>
      </c>
      <c r="X4" s="39" t="s">
        <v>118</v>
      </c>
      <c r="Y4" s="39" t="s">
        <v>119</v>
      </c>
      <c r="Z4" s="39" t="s">
        <v>120</v>
      </c>
      <c r="AA4" s="39" t="s">
        <v>121</v>
      </c>
      <c r="AB4" s="39" t="s">
        <v>46</v>
      </c>
      <c r="AC4" s="39" t="s">
        <v>42</v>
      </c>
      <c r="AD4" s="39" t="s">
        <v>48</v>
      </c>
    </row>
    <row r="5" spans="2:30">
      <c r="C5" s="12">
        <v>58.2</v>
      </c>
      <c r="D5" s="12">
        <v>23.6</v>
      </c>
      <c r="E5" s="12">
        <v>18.8</v>
      </c>
      <c r="F5" s="12">
        <v>6.08</v>
      </c>
      <c r="G5" s="12">
        <v>400</v>
      </c>
      <c r="H5" s="12">
        <v>3.75</v>
      </c>
      <c r="I5" s="12">
        <v>53</v>
      </c>
      <c r="J5" s="12">
        <v>13</v>
      </c>
      <c r="K5" s="12">
        <f>I5-J5</f>
        <v>40</v>
      </c>
      <c r="L5" s="12">
        <v>550</v>
      </c>
      <c r="P5" s="12">
        <v>718</v>
      </c>
      <c r="S5" s="12">
        <v>170</v>
      </c>
      <c r="T5" s="37">
        <f>(2.04-1.75)/2.04</f>
        <v>0.14215686274509806</v>
      </c>
      <c r="U5" s="37">
        <f>(6.66-7)/6.66</f>
        <v>-5.1051051051051032E-2</v>
      </c>
      <c r="V5" s="38">
        <f>T5*U5</f>
        <v>-7.2572572572572559E-3</v>
      </c>
    </row>
    <row r="6" spans="2:30">
      <c r="C6" s="12">
        <v>57.8</v>
      </c>
      <c r="D6" s="12">
        <v>23.7</v>
      </c>
      <c r="F6" s="12">
        <v>6.05</v>
      </c>
      <c r="G6" s="12">
        <v>403</v>
      </c>
      <c r="H6" s="12">
        <v>3.43</v>
      </c>
      <c r="I6" s="12">
        <v>7</v>
      </c>
      <c r="J6" s="12">
        <v>12</v>
      </c>
      <c r="K6" s="12">
        <f t="shared" ref="K6:K69" si="0">I6-J6</f>
        <v>-5</v>
      </c>
      <c r="L6" s="12">
        <v>535</v>
      </c>
    </row>
    <row r="7" spans="2:30">
      <c r="C7" s="12">
        <v>57.8</v>
      </c>
      <c r="D7" s="12">
        <v>23.7</v>
      </c>
      <c r="F7" s="12">
        <v>6.1</v>
      </c>
      <c r="G7" s="12">
        <v>405</v>
      </c>
      <c r="H7" s="12">
        <v>3.69</v>
      </c>
      <c r="I7" s="12">
        <v>0</v>
      </c>
      <c r="J7" s="12">
        <v>56</v>
      </c>
      <c r="K7" s="12">
        <f t="shared" si="0"/>
        <v>-56</v>
      </c>
      <c r="L7" s="12">
        <v>525</v>
      </c>
    </row>
    <row r="8" spans="2:30">
      <c r="C8" s="12">
        <v>57</v>
      </c>
      <c r="D8" s="12">
        <v>23.8</v>
      </c>
      <c r="F8" s="12">
        <v>6.01</v>
      </c>
      <c r="G8" s="12">
        <v>407</v>
      </c>
      <c r="H8" s="12">
        <v>4.07</v>
      </c>
      <c r="I8" s="12">
        <v>71</v>
      </c>
      <c r="J8" s="12">
        <v>72</v>
      </c>
      <c r="K8" s="12">
        <f t="shared" si="0"/>
        <v>-1</v>
      </c>
      <c r="L8" s="12">
        <v>520</v>
      </c>
    </row>
    <row r="9" spans="2:30">
      <c r="C9" s="12">
        <v>56.6</v>
      </c>
      <c r="D9" s="12">
        <v>23.9</v>
      </c>
      <c r="F9" s="12">
        <v>5.98</v>
      </c>
      <c r="G9" s="12">
        <v>408</v>
      </c>
      <c r="H9" s="12">
        <v>3.83</v>
      </c>
      <c r="I9" s="12">
        <v>0</v>
      </c>
      <c r="J9" s="12">
        <v>56</v>
      </c>
      <c r="K9" s="12">
        <f t="shared" si="0"/>
        <v>-56</v>
      </c>
      <c r="L9" s="12">
        <v>515</v>
      </c>
    </row>
    <row r="10" spans="2:30">
      <c r="C10" s="12">
        <v>56.4</v>
      </c>
      <c r="D10" s="12">
        <v>23.9</v>
      </c>
      <c r="F10" s="12">
        <v>6.01</v>
      </c>
      <c r="G10" s="12">
        <v>408</v>
      </c>
      <c r="H10" s="12">
        <v>3.81</v>
      </c>
      <c r="I10" s="12">
        <v>58</v>
      </c>
      <c r="J10" s="12">
        <v>11</v>
      </c>
      <c r="K10" s="12">
        <f t="shared" si="0"/>
        <v>47</v>
      </c>
    </row>
    <row r="11" spans="2:30">
      <c r="C11" s="12">
        <v>54.6</v>
      </c>
      <c r="D11" s="12">
        <v>24.2</v>
      </c>
      <c r="F11" s="12">
        <v>5.94</v>
      </c>
      <c r="G11" s="12">
        <v>410</v>
      </c>
      <c r="H11" s="12">
        <v>3.8</v>
      </c>
      <c r="I11" s="12">
        <v>14</v>
      </c>
      <c r="J11" s="12">
        <v>55</v>
      </c>
      <c r="K11" s="12">
        <f t="shared" si="0"/>
        <v>-41</v>
      </c>
    </row>
    <row r="12" spans="2:30">
      <c r="C12" s="12">
        <v>54.8</v>
      </c>
      <c r="D12" s="12">
        <v>24.3</v>
      </c>
      <c r="F12" s="12">
        <v>6.03</v>
      </c>
      <c r="G12" s="12">
        <v>405</v>
      </c>
      <c r="H12" s="12">
        <v>3.41</v>
      </c>
      <c r="I12" s="12">
        <v>7</v>
      </c>
      <c r="J12" s="12">
        <v>54</v>
      </c>
      <c r="K12" s="12">
        <f t="shared" si="0"/>
        <v>-47</v>
      </c>
    </row>
    <row r="13" spans="2:30">
      <c r="C13" s="12">
        <v>55.4</v>
      </c>
      <c r="D13" s="12">
        <v>24.4</v>
      </c>
      <c r="F13" s="12">
        <v>6.05</v>
      </c>
      <c r="G13" s="12">
        <v>400</v>
      </c>
      <c r="H13" s="12">
        <v>3.51</v>
      </c>
      <c r="I13" s="12">
        <v>51</v>
      </c>
      <c r="J13" s="12">
        <v>11</v>
      </c>
      <c r="K13" s="12">
        <f t="shared" si="0"/>
        <v>40</v>
      </c>
    </row>
    <row r="14" spans="2:30">
      <c r="C14" s="12">
        <v>56</v>
      </c>
      <c r="D14" s="12">
        <v>24.7</v>
      </c>
      <c r="F14" s="12">
        <v>6.04</v>
      </c>
      <c r="G14" s="12">
        <v>399</v>
      </c>
      <c r="H14" s="12">
        <v>3.81</v>
      </c>
      <c r="I14" s="12">
        <v>63</v>
      </c>
      <c r="J14" s="12">
        <v>54</v>
      </c>
      <c r="K14" s="12">
        <f t="shared" si="0"/>
        <v>9</v>
      </c>
    </row>
    <row r="15" spans="2:30">
      <c r="C15" s="12">
        <v>56.2</v>
      </c>
      <c r="D15" s="12">
        <v>24.8</v>
      </c>
      <c r="F15" s="12">
        <v>6.1</v>
      </c>
      <c r="G15" s="12">
        <v>398</v>
      </c>
      <c r="H15" s="12">
        <v>3.5</v>
      </c>
      <c r="I15" s="12">
        <v>52</v>
      </c>
      <c r="J15" s="12">
        <v>12</v>
      </c>
      <c r="K15" s="12">
        <f t="shared" si="0"/>
        <v>40</v>
      </c>
    </row>
    <row r="16" spans="2:30">
      <c r="C16" s="12">
        <v>57.4</v>
      </c>
      <c r="D16" s="12">
        <v>24.4</v>
      </c>
      <c r="F16" s="12">
        <v>6.04</v>
      </c>
      <c r="G16" s="12">
        <v>400</v>
      </c>
      <c r="H16" s="12">
        <v>3.51</v>
      </c>
      <c r="I16" s="12">
        <v>14</v>
      </c>
      <c r="J16" s="12">
        <v>54</v>
      </c>
      <c r="K16" s="12">
        <f t="shared" si="0"/>
        <v>-40</v>
      </c>
    </row>
    <row r="17" spans="3:11">
      <c r="C17" s="12">
        <v>57.6</v>
      </c>
      <c r="D17" s="12">
        <v>24.4</v>
      </c>
      <c r="F17" s="12">
        <v>6.05</v>
      </c>
      <c r="G17" s="12">
        <v>400</v>
      </c>
      <c r="H17" s="12">
        <v>3.3</v>
      </c>
      <c r="I17" s="12">
        <v>16</v>
      </c>
      <c r="J17" s="12">
        <v>11</v>
      </c>
      <c r="K17" s="12">
        <f t="shared" si="0"/>
        <v>5</v>
      </c>
    </row>
    <row r="18" spans="3:11">
      <c r="C18" s="12">
        <v>57.4</v>
      </c>
      <c r="D18" s="12">
        <v>24.4</v>
      </c>
      <c r="F18" s="12">
        <v>6.03</v>
      </c>
      <c r="G18" s="12">
        <v>399</v>
      </c>
      <c r="H18" s="12">
        <v>3.75</v>
      </c>
      <c r="I18" s="12">
        <v>61</v>
      </c>
      <c r="J18" s="12">
        <v>55</v>
      </c>
      <c r="K18" s="12">
        <f t="shared" si="0"/>
        <v>6</v>
      </c>
    </row>
    <row r="19" spans="3:11">
      <c r="C19" s="12">
        <v>57.6</v>
      </c>
      <c r="D19" s="12">
        <v>24.4</v>
      </c>
      <c r="F19" s="12">
        <v>6.05</v>
      </c>
      <c r="G19" s="12">
        <v>400</v>
      </c>
      <c r="H19" s="12">
        <v>3.35</v>
      </c>
      <c r="I19" s="12">
        <v>54</v>
      </c>
      <c r="J19" s="12">
        <v>56</v>
      </c>
      <c r="K19" s="12">
        <f t="shared" si="0"/>
        <v>-2</v>
      </c>
    </row>
    <row r="20" spans="3:11">
      <c r="C20" s="12">
        <v>57.5</v>
      </c>
      <c r="D20" s="12">
        <v>24.4</v>
      </c>
      <c r="F20" s="12">
        <v>6.06</v>
      </c>
      <c r="G20" s="12">
        <v>400</v>
      </c>
      <c r="H20" s="12">
        <v>3.45</v>
      </c>
      <c r="I20" s="12">
        <v>66</v>
      </c>
      <c r="J20" s="12">
        <v>57</v>
      </c>
      <c r="K20" s="12">
        <f t="shared" si="0"/>
        <v>9</v>
      </c>
    </row>
    <row r="21" spans="3:11">
      <c r="C21" s="12">
        <v>60</v>
      </c>
      <c r="D21" s="12">
        <v>24.4</v>
      </c>
      <c r="F21" s="12">
        <v>5.96</v>
      </c>
      <c r="G21" s="12">
        <v>405</v>
      </c>
      <c r="H21" s="12">
        <v>3.75</v>
      </c>
      <c r="I21" s="12">
        <v>52</v>
      </c>
      <c r="J21" s="12">
        <v>13</v>
      </c>
      <c r="K21" s="12">
        <f t="shared" si="0"/>
        <v>39</v>
      </c>
    </row>
    <row r="22" spans="3:11">
      <c r="C22" s="12">
        <v>60.2</v>
      </c>
      <c r="D22" s="12">
        <v>24.4</v>
      </c>
      <c r="F22" s="12">
        <v>5.97</v>
      </c>
      <c r="G22" s="12">
        <v>407</v>
      </c>
      <c r="H22" s="12">
        <v>3.35</v>
      </c>
      <c r="I22" s="12">
        <v>0</v>
      </c>
      <c r="J22" s="12">
        <v>59</v>
      </c>
      <c r="K22" s="12">
        <f t="shared" si="0"/>
        <v>-59</v>
      </c>
    </row>
    <row r="23" spans="3:11">
      <c r="C23" s="12">
        <v>60.4</v>
      </c>
      <c r="D23" s="12">
        <v>24.4</v>
      </c>
      <c r="F23" s="12">
        <v>5.94</v>
      </c>
      <c r="G23" s="12">
        <v>408</v>
      </c>
      <c r="H23" s="12">
        <v>3.75</v>
      </c>
      <c r="I23" s="12">
        <v>75</v>
      </c>
      <c r="J23" s="12">
        <v>13</v>
      </c>
      <c r="K23" s="12">
        <f t="shared" si="0"/>
        <v>62</v>
      </c>
    </row>
    <row r="24" spans="3:11">
      <c r="C24" s="12">
        <v>60.6</v>
      </c>
      <c r="D24" s="12">
        <v>24.4</v>
      </c>
      <c r="F24" s="12">
        <v>5.98</v>
      </c>
      <c r="G24" s="12">
        <v>407</v>
      </c>
      <c r="H24" s="12">
        <v>3.45</v>
      </c>
      <c r="I24" s="12">
        <v>42</v>
      </c>
      <c r="J24" s="12">
        <v>62</v>
      </c>
      <c r="K24" s="12">
        <f t="shared" si="0"/>
        <v>-20</v>
      </c>
    </row>
    <row r="25" spans="3:11">
      <c r="C25" s="12">
        <v>60.4</v>
      </c>
      <c r="D25" s="12">
        <v>24.4</v>
      </c>
      <c r="F25" s="12">
        <v>5.96</v>
      </c>
      <c r="G25" s="12">
        <v>405</v>
      </c>
      <c r="H25" s="12">
        <v>3.75</v>
      </c>
      <c r="I25" s="12">
        <v>0</v>
      </c>
      <c r="J25" s="12">
        <v>64</v>
      </c>
      <c r="K25" s="12">
        <f t="shared" si="0"/>
        <v>-64</v>
      </c>
    </row>
    <row r="26" spans="3:11">
      <c r="I26" s="12">
        <v>65</v>
      </c>
      <c r="J26" s="12">
        <v>8</v>
      </c>
      <c r="K26" s="12">
        <f t="shared" si="0"/>
        <v>57</v>
      </c>
    </row>
    <row r="27" spans="3:11">
      <c r="I27" s="12">
        <v>3</v>
      </c>
      <c r="J27" s="12">
        <v>68</v>
      </c>
      <c r="K27" s="12">
        <f t="shared" si="0"/>
        <v>-65</v>
      </c>
    </row>
    <row r="28" spans="3:11">
      <c r="I28" s="12">
        <v>4</v>
      </c>
      <c r="J28" s="12">
        <v>0</v>
      </c>
      <c r="K28" s="12">
        <f t="shared" si="0"/>
        <v>4</v>
      </c>
    </row>
    <row r="29" spans="3:11">
      <c r="I29" s="12">
        <v>54</v>
      </c>
      <c r="J29" s="12">
        <v>72</v>
      </c>
      <c r="K29" s="12">
        <f t="shared" si="0"/>
        <v>-18</v>
      </c>
    </row>
    <row r="30" spans="3:11">
      <c r="I30" s="12">
        <v>17</v>
      </c>
      <c r="J30" s="12">
        <v>0</v>
      </c>
      <c r="K30" s="12">
        <f t="shared" si="0"/>
        <v>17</v>
      </c>
    </row>
    <row r="31" spans="3:11">
      <c r="I31" s="12">
        <v>55</v>
      </c>
      <c r="J31" s="12">
        <v>68</v>
      </c>
      <c r="K31" s="12">
        <f t="shared" si="0"/>
        <v>-13</v>
      </c>
    </row>
    <row r="32" spans="3:11">
      <c r="I32" s="12">
        <v>52</v>
      </c>
      <c r="J32" s="12">
        <v>0</v>
      </c>
      <c r="K32" s="12">
        <f t="shared" si="0"/>
        <v>52</v>
      </c>
    </row>
    <row r="33" spans="9:11">
      <c r="I33" s="12">
        <v>7</v>
      </c>
      <c r="J33" s="12">
        <v>58</v>
      </c>
      <c r="K33" s="12">
        <f t="shared" si="0"/>
        <v>-51</v>
      </c>
    </row>
    <row r="34" spans="9:11">
      <c r="I34" s="12">
        <v>0</v>
      </c>
      <c r="J34" s="12">
        <v>0</v>
      </c>
      <c r="K34" s="12">
        <f t="shared" si="0"/>
        <v>0</v>
      </c>
    </row>
    <row r="35" spans="9:11">
      <c r="I35" s="12">
        <v>52</v>
      </c>
      <c r="J35" s="12">
        <v>53</v>
      </c>
      <c r="K35" s="12">
        <f t="shared" si="0"/>
        <v>-1</v>
      </c>
    </row>
    <row r="36" spans="9:11">
      <c r="I36" s="12">
        <v>14</v>
      </c>
      <c r="J36" s="12">
        <v>0</v>
      </c>
      <c r="K36" s="12">
        <f t="shared" si="0"/>
        <v>14</v>
      </c>
    </row>
    <row r="37" spans="9:11">
      <c r="I37" s="12">
        <v>0</v>
      </c>
      <c r="J37" s="12">
        <v>49</v>
      </c>
      <c r="K37" s="12">
        <f t="shared" si="0"/>
        <v>-49</v>
      </c>
    </row>
    <row r="38" spans="9:11">
      <c r="I38" s="12">
        <v>76</v>
      </c>
      <c r="J38" s="12">
        <v>48</v>
      </c>
      <c r="K38" s="12">
        <f t="shared" si="0"/>
        <v>28</v>
      </c>
    </row>
    <row r="39" spans="9:11">
      <c r="I39" s="12">
        <v>16</v>
      </c>
      <c r="J39" s="12">
        <v>1</v>
      </c>
      <c r="K39" s="12">
        <f t="shared" si="0"/>
        <v>15</v>
      </c>
    </row>
    <row r="40" spans="9:11">
      <c r="I40" s="12">
        <v>21</v>
      </c>
      <c r="J40" s="12">
        <v>48</v>
      </c>
      <c r="K40" s="12">
        <f t="shared" si="0"/>
        <v>-27</v>
      </c>
    </row>
    <row r="41" spans="9:11">
      <c r="I41" s="12">
        <v>3</v>
      </c>
      <c r="J41" s="12">
        <v>38</v>
      </c>
      <c r="K41" s="12">
        <f t="shared" si="0"/>
        <v>-35</v>
      </c>
    </row>
    <row r="42" spans="9:11">
      <c r="I42" s="12">
        <v>53</v>
      </c>
      <c r="J42" s="12">
        <v>21</v>
      </c>
      <c r="K42" s="12">
        <f t="shared" si="0"/>
        <v>32</v>
      </c>
    </row>
    <row r="43" spans="9:11">
      <c r="I43" s="12">
        <v>40</v>
      </c>
      <c r="J43" s="12">
        <v>11</v>
      </c>
      <c r="K43" s="12">
        <f t="shared" si="0"/>
        <v>29</v>
      </c>
    </row>
    <row r="44" spans="9:11">
      <c r="I44" s="12">
        <v>20</v>
      </c>
      <c r="J44" s="12">
        <v>59</v>
      </c>
      <c r="K44" s="12">
        <f t="shared" si="0"/>
        <v>-39</v>
      </c>
    </row>
    <row r="45" spans="9:11">
      <c r="I45" s="12">
        <v>0</v>
      </c>
      <c r="J45" s="12">
        <v>7</v>
      </c>
      <c r="K45" s="12">
        <f t="shared" si="0"/>
        <v>-7</v>
      </c>
    </row>
    <row r="46" spans="9:11">
      <c r="I46" s="12">
        <v>55</v>
      </c>
      <c r="J46" s="12">
        <v>0</v>
      </c>
      <c r="K46" s="12">
        <f t="shared" si="0"/>
        <v>55</v>
      </c>
    </row>
    <row r="47" spans="9:11">
      <c r="I47" s="12">
        <v>53</v>
      </c>
      <c r="J47" s="12">
        <v>72</v>
      </c>
      <c r="K47" s="12">
        <f t="shared" si="0"/>
        <v>-19</v>
      </c>
    </row>
    <row r="48" spans="9:11">
      <c r="I48" s="12">
        <v>0</v>
      </c>
      <c r="J48" s="12">
        <v>0</v>
      </c>
      <c r="K48" s="12">
        <f t="shared" si="0"/>
        <v>0</v>
      </c>
    </row>
    <row r="49" spans="9:11">
      <c r="I49" s="12">
        <v>57</v>
      </c>
      <c r="J49" s="12">
        <v>59</v>
      </c>
      <c r="K49" s="12">
        <f t="shared" si="0"/>
        <v>-2</v>
      </c>
    </row>
    <row r="50" spans="9:11">
      <c r="I50" s="12">
        <v>15</v>
      </c>
      <c r="J50" s="12">
        <v>55</v>
      </c>
      <c r="K50" s="12">
        <f t="shared" si="0"/>
        <v>-40</v>
      </c>
    </row>
    <row r="51" spans="9:11">
      <c r="I51" s="12">
        <v>65</v>
      </c>
      <c r="J51" s="12">
        <v>51</v>
      </c>
      <c r="K51" s="12">
        <f t="shared" si="0"/>
        <v>14</v>
      </c>
    </row>
    <row r="52" spans="9:11">
      <c r="I52" s="12">
        <v>53</v>
      </c>
      <c r="J52" s="12">
        <v>0</v>
      </c>
      <c r="K52" s="12">
        <f t="shared" si="0"/>
        <v>53</v>
      </c>
    </row>
    <row r="53" spans="9:11">
      <c r="I53" s="12">
        <v>7</v>
      </c>
      <c r="J53" s="12">
        <v>47</v>
      </c>
      <c r="K53" s="12">
        <f t="shared" si="0"/>
        <v>-40</v>
      </c>
    </row>
    <row r="54" spans="9:11">
      <c r="I54" s="12">
        <v>55</v>
      </c>
      <c r="J54" s="12">
        <v>12</v>
      </c>
      <c r="K54" s="12">
        <f t="shared" si="0"/>
        <v>43</v>
      </c>
    </row>
    <row r="55" spans="9:11">
      <c r="I55" s="12">
        <v>54</v>
      </c>
      <c r="J55" s="12">
        <v>21</v>
      </c>
      <c r="K55" s="12">
        <f t="shared" si="0"/>
        <v>33</v>
      </c>
    </row>
    <row r="56" spans="9:11">
      <c r="I56" s="12">
        <v>16</v>
      </c>
      <c r="J56" s="12">
        <v>39</v>
      </c>
      <c r="K56" s="12">
        <f t="shared" si="0"/>
        <v>-23</v>
      </c>
    </row>
    <row r="57" spans="9:11">
      <c r="I57" s="12">
        <v>55</v>
      </c>
      <c r="J57" s="12">
        <v>24</v>
      </c>
      <c r="K57" s="12">
        <f t="shared" si="0"/>
        <v>31</v>
      </c>
    </row>
    <row r="58" spans="9:11">
      <c r="I58" s="12">
        <v>53</v>
      </c>
      <c r="J58" s="12">
        <v>54</v>
      </c>
      <c r="K58" s="12">
        <f t="shared" si="0"/>
        <v>-1</v>
      </c>
    </row>
    <row r="59" spans="9:11">
      <c r="I59" s="12">
        <v>26</v>
      </c>
      <c r="J59" s="12">
        <v>11</v>
      </c>
      <c r="K59" s="12">
        <f t="shared" si="0"/>
        <v>15</v>
      </c>
    </row>
    <row r="60" spans="9:11">
      <c r="I60" s="12">
        <v>56</v>
      </c>
      <c r="J60" s="12">
        <v>59</v>
      </c>
      <c r="K60" s="12">
        <f t="shared" si="0"/>
        <v>-3</v>
      </c>
    </row>
    <row r="61" spans="9:11">
      <c r="I61" s="12">
        <v>54</v>
      </c>
      <c r="J61" s="12">
        <v>69</v>
      </c>
      <c r="K61" s="12">
        <f t="shared" si="0"/>
        <v>-15</v>
      </c>
    </row>
    <row r="62" spans="9:11">
      <c r="I62" s="12">
        <v>0</v>
      </c>
      <c r="J62" s="12">
        <v>71</v>
      </c>
      <c r="K62" s="12">
        <f t="shared" si="0"/>
        <v>-71</v>
      </c>
    </row>
    <row r="63" spans="9:11">
      <c r="I63" s="12">
        <v>56</v>
      </c>
      <c r="J63" s="12">
        <v>55</v>
      </c>
      <c r="K63" s="12">
        <f t="shared" si="0"/>
        <v>1</v>
      </c>
    </row>
    <row r="64" spans="9:11">
      <c r="I64" s="12">
        <v>0</v>
      </c>
      <c r="J64" s="12">
        <v>61</v>
      </c>
      <c r="K64" s="12">
        <f t="shared" si="0"/>
        <v>-61</v>
      </c>
    </row>
    <row r="65" spans="9:11">
      <c r="I65" s="12">
        <v>54</v>
      </c>
      <c r="J65" s="12">
        <v>0</v>
      </c>
      <c r="K65" s="12">
        <f t="shared" si="0"/>
        <v>54</v>
      </c>
    </row>
    <row r="66" spans="9:11">
      <c r="I66" s="12">
        <v>0</v>
      </c>
      <c r="J66" s="12">
        <v>7</v>
      </c>
      <c r="K66" s="12">
        <f t="shared" si="0"/>
        <v>-7</v>
      </c>
    </row>
    <row r="67" spans="9:11">
      <c r="I67" s="12">
        <v>58</v>
      </c>
      <c r="J67" s="12">
        <v>16</v>
      </c>
      <c r="K67" s="12">
        <f t="shared" si="0"/>
        <v>42</v>
      </c>
    </row>
    <row r="68" spans="9:11">
      <c r="I68" s="12">
        <v>15</v>
      </c>
      <c r="J68" s="12">
        <v>39</v>
      </c>
      <c r="K68" s="12">
        <f t="shared" si="0"/>
        <v>-24</v>
      </c>
    </row>
    <row r="69" spans="9:11">
      <c r="I69" s="12">
        <v>26</v>
      </c>
      <c r="J69" s="12">
        <v>50</v>
      </c>
      <c r="K69" s="12">
        <f t="shared" si="0"/>
        <v>-24</v>
      </c>
    </row>
    <row r="70" spans="9:11">
      <c r="I70" s="12">
        <v>69</v>
      </c>
      <c r="J70" s="12">
        <v>11</v>
      </c>
      <c r="K70" s="12">
        <f t="shared" ref="K70:K133" si="1">I70-J70</f>
        <v>58</v>
      </c>
    </row>
    <row r="71" spans="9:11">
      <c r="I71" s="12">
        <v>0</v>
      </c>
      <c r="J71" s="12">
        <v>57</v>
      </c>
      <c r="K71" s="12">
        <f t="shared" si="1"/>
        <v>-57</v>
      </c>
    </row>
    <row r="72" spans="9:11">
      <c r="I72" s="12">
        <v>73</v>
      </c>
      <c r="J72" s="12">
        <v>12</v>
      </c>
      <c r="K72" s="12">
        <f t="shared" si="1"/>
        <v>61</v>
      </c>
    </row>
    <row r="73" spans="9:11">
      <c r="I73" s="12">
        <v>53</v>
      </c>
      <c r="J73" s="12">
        <v>71</v>
      </c>
      <c r="K73" s="12">
        <f t="shared" si="1"/>
        <v>-18</v>
      </c>
    </row>
    <row r="74" spans="9:11">
      <c r="I74" s="12">
        <v>15</v>
      </c>
      <c r="J74" s="12">
        <v>72</v>
      </c>
      <c r="K74" s="12">
        <f t="shared" si="1"/>
        <v>-57</v>
      </c>
    </row>
    <row r="75" spans="9:11">
      <c r="I75" s="12">
        <v>0</v>
      </c>
      <c r="J75" s="12">
        <v>0</v>
      </c>
      <c r="K75" s="12">
        <f t="shared" si="1"/>
        <v>0</v>
      </c>
    </row>
    <row r="76" spans="9:11">
      <c r="I76" s="12">
        <v>54</v>
      </c>
      <c r="J76" s="12">
        <v>57</v>
      </c>
      <c r="K76" s="12">
        <f t="shared" si="1"/>
        <v>-3</v>
      </c>
    </row>
    <row r="77" spans="9:11">
      <c r="I77" s="12">
        <v>33</v>
      </c>
      <c r="J77" s="12">
        <v>52</v>
      </c>
      <c r="K77" s="12">
        <f t="shared" si="1"/>
        <v>-19</v>
      </c>
    </row>
    <row r="78" spans="9:11">
      <c r="I78" s="12">
        <v>0</v>
      </c>
      <c r="J78" s="12">
        <v>49</v>
      </c>
      <c r="K78" s="12">
        <f t="shared" si="1"/>
        <v>-49</v>
      </c>
    </row>
    <row r="79" spans="9:11">
      <c r="I79" s="12">
        <v>56</v>
      </c>
      <c r="J79" s="12">
        <v>43</v>
      </c>
      <c r="K79" s="12">
        <f t="shared" si="1"/>
        <v>13</v>
      </c>
    </row>
    <row r="80" spans="9:11">
      <c r="I80" s="12">
        <v>54</v>
      </c>
      <c r="J80" s="12">
        <v>53</v>
      </c>
      <c r="K80" s="12">
        <f t="shared" si="1"/>
        <v>1</v>
      </c>
    </row>
    <row r="81" spans="9:11">
      <c r="I81" s="12">
        <v>0</v>
      </c>
      <c r="J81" s="12">
        <v>13</v>
      </c>
      <c r="K81" s="12">
        <f t="shared" si="1"/>
        <v>-13</v>
      </c>
    </row>
    <row r="82" spans="9:11">
      <c r="I82" s="12">
        <v>55</v>
      </c>
      <c r="J82" s="12">
        <v>68</v>
      </c>
      <c r="K82" s="12">
        <f t="shared" si="1"/>
        <v>-13</v>
      </c>
    </row>
    <row r="83" spans="9:11">
      <c r="I83" s="12">
        <v>0</v>
      </c>
      <c r="J83" s="12">
        <v>0</v>
      </c>
      <c r="K83" s="12">
        <f t="shared" si="1"/>
        <v>0</v>
      </c>
    </row>
    <row r="84" spans="9:11">
      <c r="I84" s="12">
        <v>53</v>
      </c>
      <c r="J84" s="12">
        <v>55</v>
      </c>
      <c r="K84" s="12">
        <f t="shared" si="1"/>
        <v>-2</v>
      </c>
    </row>
    <row r="85" spans="9:11">
      <c r="I85" s="12">
        <v>0</v>
      </c>
      <c r="J85" s="12">
        <v>0</v>
      </c>
      <c r="K85" s="12">
        <f t="shared" si="1"/>
        <v>0</v>
      </c>
    </row>
    <row r="86" spans="9:11">
      <c r="I86" s="12">
        <v>75</v>
      </c>
      <c r="J86" s="12">
        <v>14</v>
      </c>
      <c r="K86" s="12">
        <f t="shared" si="1"/>
        <v>61</v>
      </c>
    </row>
    <row r="87" spans="9:11">
      <c r="I87" s="12">
        <v>31</v>
      </c>
      <c r="J87" s="12">
        <v>12</v>
      </c>
      <c r="K87" s="12">
        <f t="shared" si="1"/>
        <v>19</v>
      </c>
    </row>
    <row r="88" spans="9:11">
      <c r="I88" s="12">
        <v>0</v>
      </c>
      <c r="J88" s="12">
        <v>59</v>
      </c>
      <c r="K88" s="12">
        <f t="shared" si="1"/>
        <v>-59</v>
      </c>
    </row>
    <row r="89" spans="9:11">
      <c r="I89" s="12">
        <v>54</v>
      </c>
      <c r="J89" s="12">
        <v>52</v>
      </c>
      <c r="K89" s="12">
        <f t="shared" si="1"/>
        <v>2</v>
      </c>
    </row>
    <row r="90" spans="9:11">
      <c r="I90" s="12">
        <v>0</v>
      </c>
      <c r="J90" s="12">
        <v>20</v>
      </c>
      <c r="K90" s="12">
        <f t="shared" si="1"/>
        <v>-20</v>
      </c>
    </row>
    <row r="91" spans="9:11">
      <c r="I91" s="12">
        <v>55</v>
      </c>
      <c r="J91" s="12">
        <v>56</v>
      </c>
      <c r="K91" s="12">
        <f t="shared" si="1"/>
        <v>-1</v>
      </c>
    </row>
    <row r="92" spans="9:11">
      <c r="I92" s="12">
        <v>54</v>
      </c>
      <c r="J92" s="12">
        <v>67</v>
      </c>
      <c r="K92" s="12">
        <f t="shared" si="1"/>
        <v>-13</v>
      </c>
    </row>
    <row r="93" spans="9:11">
      <c r="I93" s="12">
        <v>56</v>
      </c>
      <c r="J93" s="12">
        <v>0</v>
      </c>
      <c r="K93" s="12">
        <f t="shared" si="1"/>
        <v>56</v>
      </c>
    </row>
    <row r="94" spans="9:11">
      <c r="I94" s="12">
        <v>57</v>
      </c>
      <c r="J94" s="12">
        <v>48</v>
      </c>
      <c r="K94" s="12">
        <f t="shared" si="1"/>
        <v>9</v>
      </c>
    </row>
    <row r="95" spans="9:11">
      <c r="I95" s="12">
        <v>17</v>
      </c>
      <c r="J95" s="12">
        <v>51</v>
      </c>
      <c r="K95" s="12">
        <f t="shared" si="1"/>
        <v>-34</v>
      </c>
    </row>
    <row r="96" spans="9:11">
      <c r="I96" s="12">
        <v>74</v>
      </c>
      <c r="J96" s="35">
        <v>7</v>
      </c>
      <c r="K96" s="12">
        <f t="shared" si="1"/>
        <v>67</v>
      </c>
    </row>
    <row r="97" spans="9:11">
      <c r="I97" s="12">
        <v>65</v>
      </c>
      <c r="J97" s="12">
        <v>0</v>
      </c>
      <c r="K97" s="12">
        <f t="shared" si="1"/>
        <v>65</v>
      </c>
    </row>
    <row r="98" spans="9:11">
      <c r="I98" s="12">
        <v>54</v>
      </c>
      <c r="J98" s="12">
        <v>51</v>
      </c>
      <c r="K98" s="12">
        <f t="shared" si="1"/>
        <v>3</v>
      </c>
    </row>
    <row r="99" spans="9:11">
      <c r="I99" s="12">
        <v>0</v>
      </c>
      <c r="J99" s="12">
        <v>13</v>
      </c>
      <c r="K99" s="12">
        <f t="shared" si="1"/>
        <v>-13</v>
      </c>
    </row>
    <row r="100" spans="9:11">
      <c r="I100" s="12">
        <v>76</v>
      </c>
      <c r="J100" s="12">
        <v>46</v>
      </c>
      <c r="K100" s="12">
        <f t="shared" si="1"/>
        <v>30</v>
      </c>
    </row>
    <row r="101" spans="9:11">
      <c r="I101" s="12">
        <v>54</v>
      </c>
      <c r="J101" s="12">
        <v>13</v>
      </c>
      <c r="K101" s="12">
        <f t="shared" si="1"/>
        <v>41</v>
      </c>
    </row>
    <row r="102" spans="9:11">
      <c r="I102" s="12">
        <v>0</v>
      </c>
      <c r="J102" s="12">
        <v>68</v>
      </c>
      <c r="K102" s="12">
        <f t="shared" si="1"/>
        <v>-68</v>
      </c>
    </row>
    <row r="103" spans="9:11">
      <c r="I103" s="12">
        <v>45</v>
      </c>
      <c r="J103" s="12">
        <v>9</v>
      </c>
      <c r="K103" s="12">
        <f t="shared" si="1"/>
        <v>36</v>
      </c>
    </row>
    <row r="104" spans="9:11">
      <c r="I104" s="12">
        <v>60</v>
      </c>
      <c r="J104" s="12">
        <v>15</v>
      </c>
      <c r="K104" s="12">
        <f t="shared" si="1"/>
        <v>45</v>
      </c>
    </row>
    <row r="105" spans="9:11">
      <c r="I105" s="12">
        <v>16</v>
      </c>
      <c r="J105" s="12">
        <v>70</v>
      </c>
      <c r="K105" s="12">
        <f t="shared" si="1"/>
        <v>-54</v>
      </c>
    </row>
    <row r="106" spans="9:11">
      <c r="I106" s="12">
        <v>77</v>
      </c>
      <c r="J106" s="12">
        <v>6</v>
      </c>
      <c r="K106" s="12">
        <f t="shared" si="1"/>
        <v>71</v>
      </c>
    </row>
    <row r="107" spans="9:11">
      <c r="I107" s="12">
        <v>39</v>
      </c>
      <c r="J107" s="12">
        <v>7</v>
      </c>
      <c r="K107" s="12">
        <f t="shared" si="1"/>
        <v>32</v>
      </c>
    </row>
    <row r="108" spans="9:11">
      <c r="I108" s="12">
        <v>0</v>
      </c>
      <c r="J108" s="12">
        <v>55</v>
      </c>
      <c r="K108" s="12">
        <f t="shared" si="1"/>
        <v>-55</v>
      </c>
    </row>
    <row r="109" spans="9:11">
      <c r="I109" s="12">
        <v>54</v>
      </c>
      <c r="J109" s="12">
        <v>65</v>
      </c>
      <c r="K109" s="12">
        <f t="shared" si="1"/>
        <v>-11</v>
      </c>
    </row>
    <row r="110" spans="9:11">
      <c r="I110" s="12">
        <v>16</v>
      </c>
      <c r="J110" s="12">
        <v>54</v>
      </c>
      <c r="K110" s="12">
        <f t="shared" si="1"/>
        <v>-38</v>
      </c>
    </row>
    <row r="111" spans="9:11">
      <c r="I111" s="12">
        <v>0</v>
      </c>
      <c r="J111" s="12">
        <v>47</v>
      </c>
      <c r="K111" s="12">
        <f t="shared" si="1"/>
        <v>-47</v>
      </c>
    </row>
    <row r="112" spans="9:11">
      <c r="I112" s="12">
        <v>57</v>
      </c>
      <c r="J112" s="12">
        <v>40</v>
      </c>
      <c r="K112" s="12">
        <f t="shared" si="1"/>
        <v>17</v>
      </c>
    </row>
    <row r="113" spans="9:11">
      <c r="I113" s="12">
        <v>16</v>
      </c>
      <c r="J113" s="12">
        <v>55</v>
      </c>
      <c r="K113" s="12">
        <f t="shared" si="1"/>
        <v>-39</v>
      </c>
    </row>
    <row r="114" spans="9:11">
      <c r="I114" s="12">
        <v>0</v>
      </c>
      <c r="J114" s="12">
        <v>0</v>
      </c>
      <c r="K114" s="12">
        <f t="shared" si="1"/>
        <v>0</v>
      </c>
    </row>
    <row r="115" spans="9:11">
      <c r="I115" s="12">
        <v>55</v>
      </c>
      <c r="J115" s="12">
        <v>8</v>
      </c>
      <c r="K115" s="12">
        <f t="shared" si="1"/>
        <v>47</v>
      </c>
    </row>
    <row r="116" spans="9:11">
      <c r="I116" s="12">
        <v>54</v>
      </c>
      <c r="J116" s="12">
        <v>15</v>
      </c>
      <c r="K116" s="12">
        <f t="shared" si="1"/>
        <v>39</v>
      </c>
    </row>
    <row r="117" spans="9:11">
      <c r="I117" s="12">
        <v>17</v>
      </c>
      <c r="J117" s="12">
        <v>13</v>
      </c>
      <c r="K117" s="12">
        <f t="shared" si="1"/>
        <v>4</v>
      </c>
    </row>
    <row r="118" spans="9:11">
      <c r="I118" s="12">
        <v>73</v>
      </c>
      <c r="J118" s="12">
        <v>69</v>
      </c>
      <c r="K118" s="12">
        <f t="shared" si="1"/>
        <v>4</v>
      </c>
    </row>
    <row r="119" spans="9:11">
      <c r="I119" s="12">
        <v>54</v>
      </c>
      <c r="J119" s="12">
        <v>0</v>
      </c>
      <c r="K119" s="12">
        <f t="shared" si="1"/>
        <v>54</v>
      </c>
    </row>
    <row r="120" spans="9:11">
      <c r="I120" s="12">
        <v>0</v>
      </c>
      <c r="J120" s="12">
        <v>49</v>
      </c>
      <c r="K120" s="12">
        <f t="shared" si="1"/>
        <v>-49</v>
      </c>
    </row>
    <row r="121" spans="9:11">
      <c r="I121" s="12">
        <v>2</v>
      </c>
      <c r="J121" s="12">
        <v>17</v>
      </c>
      <c r="K121" s="12">
        <f t="shared" si="1"/>
        <v>-15</v>
      </c>
    </row>
    <row r="122" spans="9:11">
      <c r="I122" s="12">
        <v>55</v>
      </c>
      <c r="J122" s="12">
        <v>64</v>
      </c>
      <c r="K122" s="12">
        <f t="shared" si="1"/>
        <v>-9</v>
      </c>
    </row>
    <row r="123" spans="9:11">
      <c r="I123" s="12">
        <v>24</v>
      </c>
      <c r="J123" s="12">
        <v>0</v>
      </c>
      <c r="K123" s="12">
        <f t="shared" si="1"/>
        <v>24</v>
      </c>
    </row>
    <row r="124" spans="9:11">
      <c r="I124" s="12">
        <v>55</v>
      </c>
      <c r="J124" s="12">
        <v>49</v>
      </c>
      <c r="K124" s="12">
        <f t="shared" si="1"/>
        <v>6</v>
      </c>
    </row>
    <row r="125" spans="9:11">
      <c r="I125" s="12">
        <v>0</v>
      </c>
      <c r="J125" s="12">
        <v>17</v>
      </c>
      <c r="K125" s="12">
        <f t="shared" si="1"/>
        <v>-17</v>
      </c>
    </row>
    <row r="126" spans="9:11">
      <c r="I126" s="12">
        <v>4</v>
      </c>
      <c r="J126" s="12">
        <v>64</v>
      </c>
      <c r="K126" s="12">
        <f t="shared" si="1"/>
        <v>-60</v>
      </c>
    </row>
    <row r="127" spans="9:11">
      <c r="I127" s="12">
        <v>54</v>
      </c>
      <c r="J127" s="12">
        <v>0</v>
      </c>
      <c r="K127" s="12">
        <f t="shared" si="1"/>
        <v>54</v>
      </c>
    </row>
    <row r="128" spans="9:11">
      <c r="I128" s="12">
        <v>0</v>
      </c>
      <c r="J128" s="12">
        <v>49</v>
      </c>
      <c r="K128" s="12">
        <f t="shared" si="1"/>
        <v>-49</v>
      </c>
    </row>
    <row r="129" spans="9:11">
      <c r="I129" s="12">
        <v>55</v>
      </c>
      <c r="J129" s="12">
        <v>20</v>
      </c>
      <c r="K129" s="12">
        <f t="shared" si="1"/>
        <v>35</v>
      </c>
    </row>
    <row r="130" spans="9:11">
      <c r="I130" s="12">
        <v>13</v>
      </c>
      <c r="J130" s="12">
        <v>0</v>
      </c>
      <c r="K130" s="12">
        <f t="shared" si="1"/>
        <v>13</v>
      </c>
    </row>
    <row r="131" spans="9:11">
      <c r="I131" s="12">
        <v>46</v>
      </c>
      <c r="J131" s="12">
        <v>27</v>
      </c>
      <c r="K131" s="12">
        <f t="shared" si="1"/>
        <v>19</v>
      </c>
    </row>
    <row r="132" spans="9:11">
      <c r="I132" s="12">
        <v>60</v>
      </c>
      <c r="J132" s="12">
        <v>12</v>
      </c>
      <c r="K132" s="12">
        <f t="shared" si="1"/>
        <v>48</v>
      </c>
    </row>
    <row r="133" spans="9:11">
      <c r="I133" s="12">
        <v>55</v>
      </c>
      <c r="J133" s="12">
        <v>72</v>
      </c>
      <c r="K133" s="12">
        <f t="shared" si="1"/>
        <v>-17</v>
      </c>
    </row>
    <row r="134" spans="9:11">
      <c r="I134" s="12">
        <v>0</v>
      </c>
      <c r="J134" s="12">
        <v>0</v>
      </c>
      <c r="K134" s="12">
        <f t="shared" ref="K134:K197" si="2">I134-J134</f>
        <v>0</v>
      </c>
    </row>
    <row r="135" spans="9:11">
      <c r="I135" s="12">
        <v>77</v>
      </c>
      <c r="J135" s="12">
        <v>23</v>
      </c>
      <c r="K135" s="12">
        <f t="shared" si="2"/>
        <v>54</v>
      </c>
    </row>
    <row r="136" spans="9:11">
      <c r="I136" s="12">
        <v>0</v>
      </c>
      <c r="J136" s="12">
        <v>11</v>
      </c>
      <c r="K136" s="12">
        <f t="shared" si="2"/>
        <v>-11</v>
      </c>
    </row>
    <row r="137" spans="9:11">
      <c r="I137" s="12">
        <v>53</v>
      </c>
      <c r="J137" s="12">
        <v>71</v>
      </c>
      <c r="K137" s="12">
        <f t="shared" si="2"/>
        <v>-18</v>
      </c>
    </row>
    <row r="138" spans="9:11">
      <c r="I138" s="12">
        <v>55</v>
      </c>
      <c r="J138" s="12">
        <v>63</v>
      </c>
      <c r="K138" s="12">
        <f t="shared" si="2"/>
        <v>-8</v>
      </c>
    </row>
    <row r="139" spans="9:11">
      <c r="I139" s="12">
        <v>21</v>
      </c>
      <c r="J139" s="12">
        <v>0</v>
      </c>
      <c r="K139" s="12">
        <f t="shared" si="2"/>
        <v>21</v>
      </c>
    </row>
    <row r="140" spans="9:11">
      <c r="I140" s="12">
        <v>66</v>
      </c>
      <c r="J140" s="12">
        <v>17</v>
      </c>
      <c r="K140" s="12">
        <f t="shared" si="2"/>
        <v>49</v>
      </c>
    </row>
    <row r="141" spans="9:11">
      <c r="I141" s="12">
        <v>56</v>
      </c>
      <c r="J141" s="12">
        <v>12</v>
      </c>
      <c r="K141" s="12">
        <f t="shared" si="2"/>
        <v>44</v>
      </c>
    </row>
    <row r="142" spans="9:11">
      <c r="I142" s="12">
        <v>15</v>
      </c>
      <c r="J142" s="12">
        <v>13</v>
      </c>
      <c r="K142" s="12">
        <f t="shared" si="2"/>
        <v>2</v>
      </c>
    </row>
    <row r="143" spans="9:11">
      <c r="I143" s="12">
        <v>0</v>
      </c>
      <c r="J143" s="12">
        <v>66</v>
      </c>
      <c r="K143" s="12">
        <f t="shared" si="2"/>
        <v>-66</v>
      </c>
    </row>
    <row r="144" spans="9:11">
      <c r="I144" s="12">
        <v>67</v>
      </c>
      <c r="J144" s="12">
        <v>0</v>
      </c>
      <c r="K144" s="12">
        <f t="shared" si="2"/>
        <v>67</v>
      </c>
    </row>
    <row r="145" spans="9:11">
      <c r="I145" s="12">
        <v>56</v>
      </c>
      <c r="J145" s="12">
        <v>10</v>
      </c>
      <c r="K145" s="12">
        <f t="shared" si="2"/>
        <v>46</v>
      </c>
    </row>
    <row r="146" spans="9:11">
      <c r="I146" s="12">
        <v>54</v>
      </c>
      <c r="J146" s="12">
        <v>14</v>
      </c>
      <c r="K146" s="12">
        <f t="shared" si="2"/>
        <v>40</v>
      </c>
    </row>
    <row r="147" spans="9:11">
      <c r="I147" s="12">
        <v>9</v>
      </c>
      <c r="J147" s="12">
        <v>66</v>
      </c>
      <c r="K147" s="12">
        <f t="shared" si="2"/>
        <v>-57</v>
      </c>
    </row>
    <row r="148" spans="9:11">
      <c r="I148" s="12">
        <v>71</v>
      </c>
      <c r="J148" s="12">
        <v>69</v>
      </c>
      <c r="K148" s="12">
        <f t="shared" si="2"/>
        <v>2</v>
      </c>
    </row>
    <row r="149" spans="9:11">
      <c r="I149" s="12">
        <v>54</v>
      </c>
      <c r="J149" s="12">
        <v>0</v>
      </c>
      <c r="K149" s="12">
        <f t="shared" si="2"/>
        <v>54</v>
      </c>
    </row>
    <row r="150" spans="9:11">
      <c r="I150" s="12">
        <v>56</v>
      </c>
      <c r="J150" s="12">
        <v>48</v>
      </c>
      <c r="K150" s="12">
        <f t="shared" si="2"/>
        <v>8</v>
      </c>
    </row>
    <row r="151" spans="9:11">
      <c r="I151" s="12">
        <v>55</v>
      </c>
      <c r="J151" s="12">
        <v>17</v>
      </c>
      <c r="K151" s="12">
        <f t="shared" si="2"/>
        <v>38</v>
      </c>
    </row>
    <row r="152" spans="9:11">
      <c r="I152" s="12">
        <v>0</v>
      </c>
      <c r="J152" s="12">
        <v>64</v>
      </c>
      <c r="K152" s="12">
        <f t="shared" si="2"/>
        <v>-64</v>
      </c>
    </row>
    <row r="153" spans="9:11">
      <c r="I153" s="12">
        <v>55</v>
      </c>
      <c r="J153" s="12">
        <v>70</v>
      </c>
      <c r="K153" s="12">
        <f t="shared" si="2"/>
        <v>-15</v>
      </c>
    </row>
    <row r="154" spans="9:11">
      <c r="I154" s="12">
        <v>54</v>
      </c>
      <c r="J154" s="12">
        <v>0</v>
      </c>
      <c r="K154" s="12">
        <f t="shared" si="2"/>
        <v>54</v>
      </c>
    </row>
    <row r="155" spans="9:11">
      <c r="I155" s="12">
        <v>0</v>
      </c>
      <c r="J155" s="12">
        <v>4</v>
      </c>
      <c r="K155" s="12">
        <f t="shared" si="2"/>
        <v>-4</v>
      </c>
    </row>
    <row r="156" spans="9:11">
      <c r="I156" s="12">
        <v>57</v>
      </c>
      <c r="J156" s="12">
        <v>19</v>
      </c>
      <c r="K156" s="12">
        <f t="shared" si="2"/>
        <v>38</v>
      </c>
    </row>
    <row r="157" spans="9:11">
      <c r="I157" s="12">
        <v>0</v>
      </c>
      <c r="J157" s="12">
        <v>63</v>
      </c>
      <c r="K157" s="12">
        <f t="shared" si="2"/>
        <v>-63</v>
      </c>
    </row>
    <row r="158" spans="9:11">
      <c r="I158" s="12">
        <v>55</v>
      </c>
      <c r="J158" s="12">
        <v>70</v>
      </c>
      <c r="K158" s="12">
        <f t="shared" si="2"/>
        <v>-15</v>
      </c>
    </row>
    <row r="159" spans="9:11">
      <c r="I159" s="12">
        <v>0</v>
      </c>
      <c r="J159" s="12">
        <v>54</v>
      </c>
      <c r="K159" s="12">
        <f t="shared" si="2"/>
        <v>-54</v>
      </c>
    </row>
    <row r="160" spans="9:11">
      <c r="I160" s="12">
        <v>10</v>
      </c>
      <c r="J160" s="12">
        <v>3</v>
      </c>
      <c r="K160" s="12">
        <f t="shared" si="2"/>
        <v>7</v>
      </c>
    </row>
    <row r="161" spans="9:11">
      <c r="I161" s="12">
        <v>76</v>
      </c>
      <c r="J161" s="12">
        <v>21</v>
      </c>
      <c r="K161" s="12">
        <f t="shared" si="2"/>
        <v>55</v>
      </c>
    </row>
    <row r="162" spans="9:11">
      <c r="I162" s="12">
        <v>55</v>
      </c>
      <c r="J162" s="12">
        <v>61</v>
      </c>
      <c r="K162" s="12">
        <f t="shared" si="2"/>
        <v>-6</v>
      </c>
    </row>
    <row r="163" spans="9:11">
      <c r="I163" s="12">
        <v>54</v>
      </c>
      <c r="J163" s="12">
        <v>0</v>
      </c>
      <c r="K163" s="12">
        <f t="shared" si="2"/>
        <v>54</v>
      </c>
    </row>
    <row r="164" spans="9:11">
      <c r="I164" s="12">
        <v>51</v>
      </c>
      <c r="J164" s="12">
        <v>46</v>
      </c>
      <c r="K164" s="12">
        <f t="shared" si="2"/>
        <v>5</v>
      </c>
    </row>
    <row r="165" spans="9:11">
      <c r="I165" s="12">
        <v>4</v>
      </c>
      <c r="J165" s="12">
        <v>28</v>
      </c>
      <c r="K165" s="12">
        <f t="shared" si="2"/>
        <v>-24</v>
      </c>
    </row>
    <row r="166" spans="9:11">
      <c r="I166" s="12">
        <v>76</v>
      </c>
      <c r="J166" s="12">
        <v>10</v>
      </c>
      <c r="K166" s="12">
        <f t="shared" si="2"/>
        <v>66</v>
      </c>
    </row>
    <row r="167" spans="9:11">
      <c r="I167" s="12">
        <v>55</v>
      </c>
      <c r="J167" s="12">
        <v>71</v>
      </c>
      <c r="K167" s="12">
        <f t="shared" si="2"/>
        <v>-16</v>
      </c>
    </row>
    <row r="168" spans="9:11">
      <c r="I168" s="12">
        <v>3</v>
      </c>
      <c r="J168" s="12">
        <v>0</v>
      </c>
      <c r="K168" s="12">
        <f t="shared" si="2"/>
        <v>3</v>
      </c>
    </row>
    <row r="169" spans="9:11">
      <c r="I169" s="12">
        <v>54</v>
      </c>
      <c r="J169" s="12">
        <v>46</v>
      </c>
      <c r="K169" s="12">
        <f t="shared" si="2"/>
        <v>8</v>
      </c>
    </row>
    <row r="170" spans="9:11">
      <c r="I170" s="12">
        <v>49</v>
      </c>
      <c r="J170" s="12">
        <v>39</v>
      </c>
      <c r="K170" s="12">
        <f t="shared" si="2"/>
        <v>10</v>
      </c>
    </row>
    <row r="171" spans="9:11">
      <c r="I171" s="12">
        <v>2</v>
      </c>
      <c r="J171" s="12">
        <v>56</v>
      </c>
      <c r="K171" s="12">
        <f t="shared" si="2"/>
        <v>-54</v>
      </c>
    </row>
    <row r="172" spans="9:11">
      <c r="I172" s="12">
        <v>52</v>
      </c>
      <c r="J172" s="12">
        <v>0</v>
      </c>
      <c r="K172" s="12">
        <f t="shared" si="2"/>
        <v>52</v>
      </c>
    </row>
    <row r="173" spans="9:11">
      <c r="I173" s="12">
        <v>56</v>
      </c>
      <c r="J173" s="12">
        <v>53</v>
      </c>
      <c r="K173" s="12">
        <f t="shared" si="2"/>
        <v>3</v>
      </c>
    </row>
    <row r="174" spans="9:11">
      <c r="I174" s="12">
        <v>54</v>
      </c>
      <c r="J174" s="12">
        <v>46</v>
      </c>
      <c r="K174" s="12">
        <f t="shared" si="2"/>
        <v>8</v>
      </c>
    </row>
    <row r="175" spans="9:11">
      <c r="I175" s="12">
        <v>0</v>
      </c>
      <c r="J175" s="12">
        <v>30</v>
      </c>
      <c r="K175" s="12">
        <f t="shared" si="2"/>
        <v>-30</v>
      </c>
    </row>
    <row r="176" spans="9:11">
      <c r="I176" s="12">
        <v>39</v>
      </c>
      <c r="J176" s="12">
        <v>10</v>
      </c>
      <c r="K176" s="12">
        <f t="shared" si="2"/>
        <v>29</v>
      </c>
    </row>
    <row r="177" spans="9:11">
      <c r="I177" s="12">
        <v>76</v>
      </c>
      <c r="J177" s="12">
        <v>70</v>
      </c>
      <c r="K177" s="12">
        <f t="shared" si="2"/>
        <v>6</v>
      </c>
    </row>
    <row r="178" spans="9:11">
      <c r="I178" s="12">
        <v>55</v>
      </c>
      <c r="J178" s="12">
        <v>64</v>
      </c>
      <c r="K178" s="12">
        <f t="shared" si="2"/>
        <v>-9</v>
      </c>
    </row>
    <row r="179" spans="9:11">
      <c r="I179" s="12">
        <v>32</v>
      </c>
      <c r="J179" s="12">
        <v>0</v>
      </c>
      <c r="K179" s="12">
        <f t="shared" si="2"/>
        <v>32</v>
      </c>
    </row>
    <row r="180" spans="9:11">
      <c r="I180" s="12">
        <v>25</v>
      </c>
      <c r="J180" s="12">
        <v>48</v>
      </c>
      <c r="K180" s="12">
        <f t="shared" si="2"/>
        <v>-23</v>
      </c>
    </row>
    <row r="181" spans="9:11">
      <c r="I181" s="12">
        <v>55</v>
      </c>
      <c r="J181" s="12">
        <v>18</v>
      </c>
      <c r="K181" s="12">
        <f t="shared" si="2"/>
        <v>37</v>
      </c>
    </row>
    <row r="182" spans="9:11">
      <c r="I182" s="12">
        <v>0</v>
      </c>
      <c r="J182" s="12">
        <v>12</v>
      </c>
      <c r="K182" s="12">
        <f t="shared" si="2"/>
        <v>-12</v>
      </c>
    </row>
    <row r="183" spans="9:11">
      <c r="I183" s="12">
        <v>55</v>
      </c>
      <c r="J183" s="12">
        <v>59</v>
      </c>
      <c r="K183" s="12">
        <f t="shared" si="2"/>
        <v>-4</v>
      </c>
    </row>
    <row r="184" spans="9:11">
      <c r="I184" s="12">
        <v>18</v>
      </c>
      <c r="J184" s="12">
        <v>48</v>
      </c>
      <c r="K184" s="12">
        <f t="shared" si="2"/>
        <v>-30</v>
      </c>
    </row>
    <row r="185" spans="9:11">
      <c r="I185" s="12">
        <v>15</v>
      </c>
      <c r="J185" s="12">
        <v>47</v>
      </c>
      <c r="K185" s="12">
        <f t="shared" si="2"/>
        <v>-32</v>
      </c>
    </row>
    <row r="186" spans="9:11">
      <c r="I186" s="12">
        <v>76</v>
      </c>
      <c r="J186" s="12">
        <v>13</v>
      </c>
      <c r="K186" s="12">
        <f t="shared" si="2"/>
        <v>63</v>
      </c>
    </row>
    <row r="187" spans="9:11">
      <c r="I187" s="12">
        <v>17</v>
      </c>
      <c r="J187" s="12">
        <v>0</v>
      </c>
      <c r="K187" s="12">
        <f t="shared" si="2"/>
        <v>17</v>
      </c>
    </row>
    <row r="188" spans="9:11">
      <c r="I188" s="12">
        <v>56</v>
      </c>
      <c r="J188" s="12">
        <v>2</v>
      </c>
      <c r="K188" s="12">
        <f t="shared" si="2"/>
        <v>54</v>
      </c>
    </row>
    <row r="189" spans="9:11">
      <c r="I189" s="12">
        <v>12</v>
      </c>
      <c r="J189" s="12">
        <v>27</v>
      </c>
      <c r="K189" s="12">
        <f t="shared" si="2"/>
        <v>-15</v>
      </c>
    </row>
    <row r="190" spans="9:11">
      <c r="I190" s="12">
        <v>56</v>
      </c>
      <c r="J190" s="12">
        <v>58</v>
      </c>
      <c r="K190" s="12">
        <f t="shared" si="2"/>
        <v>-2</v>
      </c>
    </row>
    <row r="191" spans="9:11">
      <c r="I191" s="12">
        <v>15</v>
      </c>
      <c r="J191" s="12">
        <v>71</v>
      </c>
      <c r="K191" s="12">
        <f t="shared" si="2"/>
        <v>-56</v>
      </c>
    </row>
    <row r="192" spans="9:11">
      <c r="I192" s="12">
        <v>0</v>
      </c>
      <c r="J192" s="12">
        <v>0</v>
      </c>
      <c r="K192" s="12">
        <f t="shared" si="2"/>
        <v>0</v>
      </c>
    </row>
    <row r="193" spans="9:11">
      <c r="I193" s="12">
        <v>19</v>
      </c>
      <c r="J193" s="12">
        <v>45</v>
      </c>
      <c r="K193" s="12">
        <f t="shared" si="2"/>
        <v>-26</v>
      </c>
    </row>
    <row r="194" spans="9:11">
      <c r="I194" s="12">
        <v>66</v>
      </c>
      <c r="J194" s="12">
        <v>55</v>
      </c>
      <c r="K194" s="12">
        <f t="shared" si="2"/>
        <v>11</v>
      </c>
    </row>
    <row r="195" spans="9:11">
      <c r="I195" s="12">
        <v>76</v>
      </c>
      <c r="J195" s="12">
        <v>0</v>
      </c>
      <c r="K195" s="12">
        <f t="shared" si="2"/>
        <v>76</v>
      </c>
    </row>
    <row r="196" spans="9:11">
      <c r="I196" s="12">
        <v>56</v>
      </c>
      <c r="J196" s="12">
        <v>48</v>
      </c>
      <c r="K196" s="12">
        <f t="shared" si="2"/>
        <v>8</v>
      </c>
    </row>
    <row r="197" spans="9:11">
      <c r="I197" s="12">
        <v>0</v>
      </c>
      <c r="J197" s="12">
        <v>61</v>
      </c>
      <c r="K197" s="12">
        <f t="shared" si="2"/>
        <v>-61</v>
      </c>
    </row>
    <row r="198" spans="9:11">
      <c r="I198" s="12">
        <v>45</v>
      </c>
      <c r="J198" s="12">
        <v>0</v>
      </c>
      <c r="K198" s="12">
        <f t="shared" ref="K198:K261" si="3">I198-J198</f>
        <v>45</v>
      </c>
    </row>
    <row r="199" spans="9:11">
      <c r="I199" s="12">
        <v>43</v>
      </c>
      <c r="J199" s="12">
        <v>40</v>
      </c>
      <c r="K199" s="12">
        <f t="shared" si="3"/>
        <v>3</v>
      </c>
    </row>
    <row r="200" spans="9:11">
      <c r="I200" s="12">
        <v>0</v>
      </c>
      <c r="J200" s="12">
        <v>11</v>
      </c>
      <c r="K200" s="12">
        <f t="shared" si="3"/>
        <v>-11</v>
      </c>
    </row>
    <row r="201" spans="9:11">
      <c r="I201" s="12">
        <v>55</v>
      </c>
      <c r="J201" s="12">
        <v>13</v>
      </c>
      <c r="K201" s="12">
        <f t="shared" si="3"/>
        <v>42</v>
      </c>
    </row>
    <row r="202" spans="9:11">
      <c r="I202" s="12">
        <v>0</v>
      </c>
      <c r="J202" s="12">
        <v>66</v>
      </c>
      <c r="K202" s="12">
        <f t="shared" si="3"/>
        <v>-66</v>
      </c>
    </row>
    <row r="203" spans="9:11">
      <c r="I203" s="12">
        <v>56</v>
      </c>
      <c r="J203" s="12">
        <v>52</v>
      </c>
      <c r="K203" s="12">
        <f t="shared" si="3"/>
        <v>4</v>
      </c>
    </row>
    <row r="204" spans="9:11">
      <c r="I204" s="12">
        <v>16</v>
      </c>
      <c r="J204" s="12">
        <v>15</v>
      </c>
      <c r="K204" s="12">
        <f t="shared" si="3"/>
        <v>1</v>
      </c>
    </row>
    <row r="205" spans="9:11">
      <c r="I205" s="12">
        <v>77</v>
      </c>
      <c r="J205" s="12">
        <v>70</v>
      </c>
      <c r="K205" s="12">
        <f t="shared" si="3"/>
        <v>7</v>
      </c>
    </row>
    <row r="206" spans="9:11">
      <c r="I206" s="12">
        <v>55</v>
      </c>
      <c r="J206" s="12">
        <v>55</v>
      </c>
      <c r="K206" s="12">
        <f t="shared" si="3"/>
        <v>0</v>
      </c>
    </row>
    <row r="207" spans="9:11">
      <c r="I207" s="12">
        <v>3</v>
      </c>
      <c r="J207" s="12">
        <v>49</v>
      </c>
      <c r="K207" s="12">
        <f t="shared" si="3"/>
        <v>-46</v>
      </c>
    </row>
    <row r="208" spans="9:11">
      <c r="I208" s="12">
        <v>69</v>
      </c>
      <c r="J208" s="12">
        <v>54</v>
      </c>
      <c r="K208" s="12">
        <f t="shared" si="3"/>
        <v>15</v>
      </c>
    </row>
    <row r="209" spans="9:11">
      <c r="I209" s="12">
        <v>0</v>
      </c>
      <c r="J209" s="12">
        <v>3</v>
      </c>
      <c r="K209" s="12">
        <f t="shared" si="3"/>
        <v>-3</v>
      </c>
    </row>
    <row r="210" spans="9:11">
      <c r="I210" s="12">
        <v>14</v>
      </c>
      <c r="J210" s="12">
        <v>60</v>
      </c>
      <c r="K210" s="12">
        <f t="shared" si="3"/>
        <v>-46</v>
      </c>
    </row>
    <row r="211" spans="9:11">
      <c r="I211" s="12">
        <v>58</v>
      </c>
      <c r="J211" s="12">
        <v>9</v>
      </c>
      <c r="K211" s="12">
        <f t="shared" si="3"/>
        <v>49</v>
      </c>
    </row>
    <row r="212" spans="9:11">
      <c r="I212" s="12">
        <v>0</v>
      </c>
      <c r="J212" s="12">
        <v>0</v>
      </c>
      <c r="K212" s="12">
        <f t="shared" si="3"/>
        <v>0</v>
      </c>
    </row>
    <row r="213" spans="9:11">
      <c r="I213" s="12">
        <v>78</v>
      </c>
      <c r="J213" s="12">
        <v>47</v>
      </c>
      <c r="K213" s="12">
        <f t="shared" si="3"/>
        <v>31</v>
      </c>
    </row>
    <row r="214" spans="9:11">
      <c r="I214" s="12">
        <v>55</v>
      </c>
      <c r="J214" s="12">
        <v>35</v>
      </c>
      <c r="K214" s="12">
        <f t="shared" si="3"/>
        <v>20</v>
      </c>
    </row>
    <row r="215" spans="9:11">
      <c r="I215" s="12">
        <v>30</v>
      </c>
      <c r="J215" s="12">
        <v>12</v>
      </c>
      <c r="K215" s="12">
        <f t="shared" si="3"/>
        <v>18</v>
      </c>
    </row>
    <row r="216" spans="9:11">
      <c r="I216" s="12">
        <v>73</v>
      </c>
      <c r="J216" s="12">
        <v>70</v>
      </c>
      <c r="K216" s="12">
        <f t="shared" si="3"/>
        <v>3</v>
      </c>
    </row>
    <row r="217" spans="9:11">
      <c r="I217" s="12">
        <v>57</v>
      </c>
      <c r="J217" s="12">
        <v>31</v>
      </c>
      <c r="K217" s="12">
        <f t="shared" si="3"/>
        <v>26</v>
      </c>
    </row>
    <row r="218" spans="9:11">
      <c r="I218" s="12">
        <v>0</v>
      </c>
      <c r="J218" s="12">
        <v>60</v>
      </c>
      <c r="K218" s="12">
        <f t="shared" si="3"/>
        <v>-60</v>
      </c>
    </row>
    <row r="219" spans="9:11">
      <c r="I219" s="12">
        <v>43</v>
      </c>
      <c r="J219" s="12">
        <v>70</v>
      </c>
      <c r="K219" s="12">
        <f t="shared" si="3"/>
        <v>-27</v>
      </c>
    </row>
    <row r="220" spans="9:11">
      <c r="I220" s="12">
        <v>55</v>
      </c>
      <c r="J220" s="12">
        <v>53</v>
      </c>
      <c r="K220" s="12">
        <f t="shared" si="3"/>
        <v>2</v>
      </c>
    </row>
    <row r="221" spans="9:11">
      <c r="I221" s="12">
        <v>55</v>
      </c>
      <c r="J221" s="12">
        <v>17</v>
      </c>
      <c r="K221" s="12">
        <f t="shared" si="3"/>
        <v>38</v>
      </c>
    </row>
    <row r="222" spans="9:11">
      <c r="I222" s="12">
        <v>0</v>
      </c>
      <c r="J222" s="12">
        <v>70</v>
      </c>
      <c r="K222" s="12">
        <f t="shared" si="3"/>
        <v>-70</v>
      </c>
    </row>
    <row r="223" spans="9:11">
      <c r="I223" s="12">
        <v>56</v>
      </c>
      <c r="J223" s="12">
        <v>51</v>
      </c>
      <c r="K223" s="12">
        <f t="shared" si="3"/>
        <v>5</v>
      </c>
    </row>
    <row r="224" spans="9:11">
      <c r="I224" s="12">
        <v>0</v>
      </c>
      <c r="J224" s="12">
        <v>47</v>
      </c>
      <c r="K224" s="12">
        <f t="shared" si="3"/>
        <v>-47</v>
      </c>
    </row>
    <row r="225" spans="9:11">
      <c r="I225" s="12">
        <v>55</v>
      </c>
      <c r="J225" s="12">
        <v>54</v>
      </c>
      <c r="K225" s="12">
        <f t="shared" si="3"/>
        <v>1</v>
      </c>
    </row>
    <row r="226" spans="9:11">
      <c r="I226" s="12">
        <v>13</v>
      </c>
      <c r="J226" s="12">
        <v>0</v>
      </c>
      <c r="K226" s="12">
        <f t="shared" si="3"/>
        <v>13</v>
      </c>
    </row>
    <row r="227" spans="9:11">
      <c r="I227" s="12">
        <v>46</v>
      </c>
      <c r="J227" s="12">
        <v>33</v>
      </c>
      <c r="K227" s="12">
        <f t="shared" si="3"/>
        <v>13</v>
      </c>
    </row>
    <row r="228" spans="9:11">
      <c r="I228" s="12">
        <v>66</v>
      </c>
      <c r="J228" s="12">
        <v>55</v>
      </c>
      <c r="K228" s="12">
        <f t="shared" si="3"/>
        <v>11</v>
      </c>
    </row>
    <row r="229" spans="9:11">
      <c r="I229" s="12">
        <v>32</v>
      </c>
      <c r="J229" s="12">
        <v>41</v>
      </c>
      <c r="K229" s="12">
        <f t="shared" si="3"/>
        <v>-9</v>
      </c>
    </row>
    <row r="230" spans="9:11">
      <c r="I230" s="12">
        <v>56</v>
      </c>
      <c r="J230" s="12">
        <v>64</v>
      </c>
      <c r="K230" s="12">
        <f t="shared" si="3"/>
        <v>-8</v>
      </c>
    </row>
    <row r="231" spans="9:11">
      <c r="I231" s="12">
        <v>31</v>
      </c>
      <c r="J231" s="12">
        <v>14</v>
      </c>
      <c r="K231" s="12">
        <f t="shared" si="3"/>
        <v>17</v>
      </c>
    </row>
    <row r="232" spans="9:11">
      <c r="I232" s="12">
        <v>71</v>
      </c>
      <c r="J232" s="12">
        <v>24</v>
      </c>
      <c r="K232" s="12">
        <f t="shared" si="3"/>
        <v>47</v>
      </c>
    </row>
    <row r="233" spans="9:11">
      <c r="I233" s="12">
        <v>20</v>
      </c>
      <c r="J233" s="12">
        <v>56</v>
      </c>
      <c r="K233" s="12">
        <f t="shared" si="3"/>
        <v>-36</v>
      </c>
    </row>
    <row r="234" spans="9:11">
      <c r="I234" s="12">
        <v>53</v>
      </c>
      <c r="J234" s="12">
        <v>12</v>
      </c>
      <c r="K234" s="12">
        <f t="shared" si="3"/>
        <v>41</v>
      </c>
    </row>
    <row r="235" spans="9:11">
      <c r="I235" s="12">
        <v>48</v>
      </c>
      <c r="J235" s="12">
        <v>51</v>
      </c>
      <c r="K235" s="12">
        <f t="shared" si="3"/>
        <v>-3</v>
      </c>
    </row>
    <row r="236" spans="9:11">
      <c r="I236" s="12">
        <v>30</v>
      </c>
      <c r="J236" s="12">
        <v>60</v>
      </c>
      <c r="K236" s="12">
        <f t="shared" si="3"/>
        <v>-30</v>
      </c>
    </row>
    <row r="237" spans="9:11">
      <c r="I237" s="12">
        <v>59</v>
      </c>
      <c r="J237" s="12">
        <v>10</v>
      </c>
      <c r="K237" s="12">
        <f t="shared" si="3"/>
        <v>49</v>
      </c>
    </row>
    <row r="238" spans="9:11">
      <c r="I238" s="12">
        <v>22</v>
      </c>
      <c r="J238" s="12">
        <v>61</v>
      </c>
      <c r="K238" s="12">
        <f t="shared" si="3"/>
        <v>-39</v>
      </c>
    </row>
    <row r="239" spans="9:11">
      <c r="I239" s="12">
        <v>67</v>
      </c>
      <c r="J239" s="12">
        <v>42</v>
      </c>
      <c r="K239" s="12">
        <f t="shared" si="3"/>
        <v>25</v>
      </c>
    </row>
    <row r="240" spans="9:11">
      <c r="I240" s="12">
        <v>33</v>
      </c>
      <c r="J240" s="12">
        <v>0</v>
      </c>
      <c r="K240" s="12">
        <f t="shared" si="3"/>
        <v>33</v>
      </c>
    </row>
    <row r="241" spans="9:11">
      <c r="I241" s="12">
        <v>52</v>
      </c>
      <c r="J241" s="12">
        <v>50</v>
      </c>
      <c r="K241" s="12">
        <f t="shared" si="3"/>
        <v>2</v>
      </c>
    </row>
    <row r="242" spans="9:11">
      <c r="I242" s="12">
        <v>69</v>
      </c>
      <c r="J242" s="12">
        <v>20</v>
      </c>
      <c r="K242" s="12">
        <f t="shared" si="3"/>
        <v>49</v>
      </c>
    </row>
    <row r="243" spans="9:11">
      <c r="I243" s="12">
        <v>25</v>
      </c>
      <c r="J243" s="12">
        <v>0</v>
      </c>
      <c r="K243" s="12">
        <f t="shared" si="3"/>
        <v>25</v>
      </c>
    </row>
    <row r="244" spans="9:11">
      <c r="I244" s="12">
        <v>25</v>
      </c>
      <c r="J244" s="12">
        <v>59</v>
      </c>
      <c r="K244" s="12">
        <f t="shared" si="3"/>
        <v>-34</v>
      </c>
    </row>
    <row r="245" spans="9:11">
      <c r="I245" s="12">
        <v>60</v>
      </c>
      <c r="J245" s="12">
        <v>11</v>
      </c>
      <c r="K245" s="12">
        <f t="shared" si="3"/>
        <v>49</v>
      </c>
    </row>
    <row r="246" spans="9:11">
      <c r="I246" s="12">
        <v>17</v>
      </c>
      <c r="J246" s="12">
        <v>51</v>
      </c>
      <c r="K246" s="12">
        <f t="shared" si="3"/>
        <v>-34</v>
      </c>
    </row>
    <row r="247" spans="9:11">
      <c r="I247" s="12">
        <v>32</v>
      </c>
      <c r="J247" s="12">
        <v>57</v>
      </c>
      <c r="K247" s="12">
        <f t="shared" si="3"/>
        <v>-25</v>
      </c>
    </row>
    <row r="248" spans="9:11">
      <c r="I248" s="12">
        <v>34</v>
      </c>
      <c r="J248" s="12">
        <v>0</v>
      </c>
      <c r="K248" s="12">
        <f t="shared" si="3"/>
        <v>34</v>
      </c>
    </row>
    <row r="249" spans="9:11">
      <c r="I249" s="12">
        <v>64</v>
      </c>
      <c r="J249" s="12">
        <v>62</v>
      </c>
      <c r="K249" s="12">
        <f t="shared" si="3"/>
        <v>2</v>
      </c>
    </row>
    <row r="250" spans="9:11">
      <c r="I250" s="12">
        <v>54</v>
      </c>
      <c r="J250" s="12">
        <v>18</v>
      </c>
      <c r="K250" s="12">
        <f t="shared" si="3"/>
        <v>36</v>
      </c>
    </row>
    <row r="251" spans="9:11">
      <c r="I251" s="12">
        <v>38</v>
      </c>
      <c r="J251" s="12">
        <v>22</v>
      </c>
      <c r="K251" s="12">
        <f t="shared" si="3"/>
        <v>16</v>
      </c>
    </row>
    <row r="252" spans="9:11">
      <c r="I252" s="12">
        <v>31</v>
      </c>
      <c r="J252" s="12">
        <v>58</v>
      </c>
      <c r="K252" s="12">
        <f t="shared" si="3"/>
        <v>-27</v>
      </c>
    </row>
    <row r="253" spans="9:11">
      <c r="I253" s="12">
        <v>54</v>
      </c>
      <c r="J253" s="12">
        <v>12</v>
      </c>
      <c r="K253" s="12">
        <f t="shared" si="3"/>
        <v>42</v>
      </c>
    </row>
    <row r="254" spans="9:11">
      <c r="I254" s="12">
        <v>69</v>
      </c>
      <c r="J254" s="12">
        <v>42</v>
      </c>
      <c r="K254" s="12">
        <f t="shared" si="3"/>
        <v>27</v>
      </c>
    </row>
    <row r="255" spans="9:11">
      <c r="I255" s="12">
        <v>48</v>
      </c>
      <c r="J255" s="12">
        <v>0</v>
      </c>
      <c r="K255" s="12">
        <f t="shared" si="3"/>
        <v>48</v>
      </c>
    </row>
    <row r="256" spans="9:11">
      <c r="I256" s="12">
        <v>45</v>
      </c>
      <c r="J256" s="12">
        <v>51</v>
      </c>
      <c r="K256" s="12">
        <f t="shared" si="3"/>
        <v>-6</v>
      </c>
    </row>
    <row r="257" spans="9:11">
      <c r="I257" s="12">
        <v>70</v>
      </c>
      <c r="J257" s="12">
        <v>58</v>
      </c>
      <c r="K257" s="12">
        <f t="shared" si="3"/>
        <v>12</v>
      </c>
    </row>
    <row r="258" spans="9:11">
      <c r="I258" s="12">
        <v>25</v>
      </c>
      <c r="J258" s="12">
        <v>0</v>
      </c>
      <c r="K258" s="12">
        <f t="shared" si="3"/>
        <v>25</v>
      </c>
    </row>
    <row r="259" spans="9:11">
      <c r="I259" s="12">
        <v>48</v>
      </c>
      <c r="J259" s="12">
        <v>62</v>
      </c>
      <c r="K259" s="12">
        <f t="shared" si="3"/>
        <v>-14</v>
      </c>
    </row>
    <row r="260" spans="9:11">
      <c r="I260" s="12">
        <v>64</v>
      </c>
      <c r="J260" s="12">
        <v>18</v>
      </c>
      <c r="K260" s="12">
        <f t="shared" si="3"/>
        <v>46</v>
      </c>
    </row>
    <row r="261" spans="9:11">
      <c r="I261" s="12">
        <v>40</v>
      </c>
      <c r="J261" s="12">
        <v>22</v>
      </c>
      <c r="K261" s="12">
        <f t="shared" si="3"/>
        <v>18</v>
      </c>
    </row>
    <row r="262" spans="9:11">
      <c r="I262" s="12">
        <v>66</v>
      </c>
      <c r="J262" s="12">
        <v>63</v>
      </c>
      <c r="K262" s="12">
        <f t="shared" ref="K262:K325" si="4">I262-J262</f>
        <v>3</v>
      </c>
    </row>
    <row r="263" spans="9:11">
      <c r="I263" s="12">
        <v>27</v>
      </c>
      <c r="J263" s="12">
        <v>12</v>
      </c>
      <c r="K263" s="12">
        <f t="shared" si="4"/>
        <v>15</v>
      </c>
    </row>
    <row r="264" spans="9:11">
      <c r="I264" s="12">
        <v>19</v>
      </c>
      <c r="J264" s="12">
        <v>51</v>
      </c>
      <c r="K264" s="12">
        <f t="shared" si="4"/>
        <v>-32</v>
      </c>
    </row>
    <row r="265" spans="9:11">
      <c r="I265" s="12">
        <v>37</v>
      </c>
      <c r="J265" s="12">
        <v>57</v>
      </c>
      <c r="K265" s="12">
        <f t="shared" si="4"/>
        <v>-20</v>
      </c>
    </row>
    <row r="266" spans="9:11">
      <c r="I266" s="12">
        <v>34</v>
      </c>
      <c r="J266" s="12">
        <v>12</v>
      </c>
      <c r="K266" s="12">
        <f t="shared" si="4"/>
        <v>22</v>
      </c>
    </row>
    <row r="267" spans="9:11">
      <c r="I267" s="12">
        <v>57</v>
      </c>
      <c r="J267" s="12">
        <v>55</v>
      </c>
      <c r="K267" s="12">
        <f t="shared" si="4"/>
        <v>2</v>
      </c>
    </row>
    <row r="268" spans="9:11">
      <c r="I268" s="12">
        <v>67</v>
      </c>
      <c r="J268" s="12">
        <v>52</v>
      </c>
      <c r="K268" s="12">
        <f t="shared" si="4"/>
        <v>15</v>
      </c>
    </row>
    <row r="269" spans="9:11">
      <c r="I269" s="12">
        <v>30</v>
      </c>
      <c r="J269" s="12">
        <v>40</v>
      </c>
      <c r="K269" s="12">
        <f t="shared" si="4"/>
        <v>-10</v>
      </c>
    </row>
    <row r="270" spans="9:11">
      <c r="I270" s="12">
        <v>70</v>
      </c>
      <c r="J270" s="12">
        <v>0</v>
      </c>
      <c r="K270" s="12">
        <f t="shared" si="4"/>
        <v>70</v>
      </c>
    </row>
    <row r="271" spans="9:11">
      <c r="I271" s="12">
        <v>22</v>
      </c>
      <c r="J271" s="12">
        <v>64</v>
      </c>
      <c r="K271" s="12">
        <f t="shared" si="4"/>
        <v>-42</v>
      </c>
    </row>
    <row r="272" spans="9:11">
      <c r="I272" s="12">
        <v>53</v>
      </c>
      <c r="J272" s="12">
        <v>12</v>
      </c>
      <c r="K272" s="12">
        <f t="shared" si="4"/>
        <v>41</v>
      </c>
    </row>
    <row r="273" spans="9:11">
      <c r="I273" s="12">
        <v>54</v>
      </c>
      <c r="J273" s="12">
        <v>40</v>
      </c>
      <c r="K273" s="12">
        <f t="shared" si="4"/>
        <v>14</v>
      </c>
    </row>
    <row r="274" spans="9:11">
      <c r="I274" s="12">
        <v>31</v>
      </c>
      <c r="J274" s="12">
        <v>11</v>
      </c>
      <c r="K274" s="12">
        <f t="shared" si="4"/>
        <v>20</v>
      </c>
    </row>
    <row r="275" spans="9:11">
      <c r="I275" s="12">
        <v>73</v>
      </c>
      <c r="J275" s="12">
        <v>66</v>
      </c>
      <c r="K275" s="12">
        <f t="shared" si="4"/>
        <v>7</v>
      </c>
    </row>
    <row r="276" spans="9:11">
      <c r="I276" s="12">
        <v>24</v>
      </c>
      <c r="J276" s="12">
        <v>7</v>
      </c>
      <c r="K276" s="12">
        <f t="shared" si="4"/>
        <v>17</v>
      </c>
    </row>
    <row r="277" spans="9:11">
      <c r="I277" s="12">
        <v>72</v>
      </c>
      <c r="J277" s="12">
        <v>44</v>
      </c>
      <c r="K277" s="12">
        <f t="shared" si="4"/>
        <v>28</v>
      </c>
    </row>
    <row r="278" spans="9:11">
      <c r="I278" s="12">
        <v>17</v>
      </c>
      <c r="J278" s="12">
        <v>45</v>
      </c>
      <c r="K278" s="12">
        <f t="shared" si="4"/>
        <v>-28</v>
      </c>
    </row>
    <row r="279" spans="9:11">
      <c r="I279" s="12">
        <v>73</v>
      </c>
      <c r="J279" s="12">
        <v>1</v>
      </c>
      <c r="K279" s="12">
        <f t="shared" si="4"/>
        <v>72</v>
      </c>
    </row>
    <row r="280" spans="9:11">
      <c r="I280" s="12">
        <v>54</v>
      </c>
      <c r="J280" s="12">
        <v>57</v>
      </c>
      <c r="K280" s="12">
        <f t="shared" si="4"/>
        <v>-3</v>
      </c>
    </row>
    <row r="281" spans="9:11">
      <c r="I281" s="12">
        <v>22</v>
      </c>
      <c r="J281" s="12">
        <v>42</v>
      </c>
      <c r="K281" s="12">
        <f t="shared" si="4"/>
        <v>-20</v>
      </c>
    </row>
    <row r="282" spans="9:11">
      <c r="I282" s="12">
        <v>61</v>
      </c>
      <c r="J282" s="12">
        <v>50</v>
      </c>
      <c r="K282" s="12">
        <f t="shared" si="4"/>
        <v>11</v>
      </c>
    </row>
    <row r="283" spans="9:11">
      <c r="I283" s="12">
        <v>14</v>
      </c>
      <c r="J283" s="12">
        <v>41</v>
      </c>
      <c r="K283" s="12">
        <f t="shared" si="4"/>
        <v>-27</v>
      </c>
    </row>
    <row r="284" spans="9:11">
      <c r="I284" s="12">
        <v>40</v>
      </c>
      <c r="J284" s="12">
        <v>11</v>
      </c>
      <c r="K284" s="12">
        <f t="shared" si="4"/>
        <v>29</v>
      </c>
    </row>
    <row r="285" spans="9:11">
      <c r="I285" s="12">
        <v>54</v>
      </c>
      <c r="J285" s="12">
        <v>51</v>
      </c>
      <c r="K285" s="12">
        <f t="shared" si="4"/>
        <v>3</v>
      </c>
    </row>
    <row r="286" spans="9:11">
      <c r="I286" s="12">
        <v>23</v>
      </c>
      <c r="J286" s="12">
        <v>41</v>
      </c>
      <c r="K286" s="12">
        <f t="shared" si="4"/>
        <v>-18</v>
      </c>
    </row>
    <row r="287" spans="9:11">
      <c r="I287" s="12">
        <v>73</v>
      </c>
      <c r="J287" s="12">
        <v>0</v>
      </c>
      <c r="K287" s="12">
        <f t="shared" si="4"/>
        <v>73</v>
      </c>
    </row>
    <row r="288" spans="9:11">
      <c r="I288" s="12">
        <v>69</v>
      </c>
      <c r="J288" s="12">
        <v>66</v>
      </c>
      <c r="K288" s="12">
        <f t="shared" si="4"/>
        <v>3</v>
      </c>
    </row>
    <row r="289" spans="9:11">
      <c r="I289" s="12">
        <v>53</v>
      </c>
      <c r="J289" s="12">
        <v>8</v>
      </c>
      <c r="K289" s="12">
        <f t="shared" si="4"/>
        <v>45</v>
      </c>
    </row>
    <row r="290" spans="9:11">
      <c r="I290" s="12">
        <v>34</v>
      </c>
      <c r="J290" s="12">
        <v>5</v>
      </c>
      <c r="K290" s="12">
        <f t="shared" si="4"/>
        <v>29</v>
      </c>
    </row>
    <row r="291" spans="9:11">
      <c r="I291" s="12">
        <v>37</v>
      </c>
      <c r="J291" s="12">
        <v>55</v>
      </c>
      <c r="K291" s="12">
        <f t="shared" si="4"/>
        <v>-18</v>
      </c>
    </row>
    <row r="292" spans="9:11">
      <c r="I292" s="12">
        <v>67</v>
      </c>
      <c r="J292" s="12">
        <v>8</v>
      </c>
      <c r="K292" s="12">
        <f t="shared" si="4"/>
        <v>59</v>
      </c>
    </row>
    <row r="293" spans="9:11">
      <c r="I293" s="12">
        <v>43</v>
      </c>
      <c r="J293" s="12">
        <v>59</v>
      </c>
      <c r="K293" s="12">
        <f t="shared" si="4"/>
        <v>-16</v>
      </c>
    </row>
    <row r="294" spans="9:11">
      <c r="I294" s="12">
        <v>46</v>
      </c>
      <c r="J294" s="12">
        <v>22</v>
      </c>
      <c r="K294" s="12">
        <f t="shared" si="4"/>
        <v>24</v>
      </c>
    </row>
    <row r="295" spans="9:11">
      <c r="I295" s="12">
        <v>34</v>
      </c>
      <c r="J295" s="12">
        <v>52</v>
      </c>
      <c r="K295" s="12">
        <f t="shared" si="4"/>
        <v>-18</v>
      </c>
    </row>
    <row r="296" spans="9:11">
      <c r="I296" s="12">
        <v>54</v>
      </c>
      <c r="J296" s="12">
        <v>8</v>
      </c>
      <c r="K296" s="12">
        <f t="shared" si="4"/>
        <v>46</v>
      </c>
    </row>
    <row r="297" spans="9:11">
      <c r="I297" s="12">
        <v>63</v>
      </c>
      <c r="J297" s="12">
        <v>47</v>
      </c>
      <c r="K297" s="12">
        <f t="shared" si="4"/>
        <v>16</v>
      </c>
    </row>
    <row r="298" spans="9:11">
      <c r="I298" s="12">
        <v>54</v>
      </c>
      <c r="J298" s="12">
        <v>61</v>
      </c>
      <c r="K298" s="12">
        <f t="shared" si="4"/>
        <v>-7</v>
      </c>
    </row>
    <row r="299" spans="9:11">
      <c r="I299" s="12">
        <v>47</v>
      </c>
      <c r="J299" s="12">
        <v>19</v>
      </c>
      <c r="K299" s="12">
        <f t="shared" si="4"/>
        <v>28</v>
      </c>
    </row>
    <row r="300" spans="9:11">
      <c r="I300" s="12">
        <v>19</v>
      </c>
      <c r="J300" s="12">
        <v>34</v>
      </c>
      <c r="K300" s="12">
        <f t="shared" si="4"/>
        <v>-15</v>
      </c>
    </row>
    <row r="301" spans="9:11">
      <c r="I301" s="12">
        <v>32</v>
      </c>
      <c r="J301" s="12">
        <v>38</v>
      </c>
      <c r="K301" s="12">
        <f t="shared" si="4"/>
        <v>-6</v>
      </c>
    </row>
    <row r="302" spans="9:11">
      <c r="I302" s="12">
        <v>72</v>
      </c>
      <c r="J302" s="12">
        <v>0</v>
      </c>
      <c r="K302" s="12">
        <f t="shared" si="4"/>
        <v>72</v>
      </c>
    </row>
    <row r="303" spans="9:11">
      <c r="I303" s="12">
        <v>71</v>
      </c>
      <c r="J303" s="12">
        <v>63</v>
      </c>
      <c r="K303" s="12">
        <f t="shared" si="4"/>
        <v>8</v>
      </c>
    </row>
    <row r="304" spans="9:11">
      <c r="I304" s="12">
        <v>31</v>
      </c>
      <c r="J304" s="12">
        <v>11</v>
      </c>
      <c r="K304" s="12">
        <f t="shared" si="4"/>
        <v>20</v>
      </c>
    </row>
    <row r="305" spans="9:11">
      <c r="I305" s="12">
        <v>70</v>
      </c>
      <c r="J305" s="12">
        <v>34</v>
      </c>
      <c r="K305" s="12">
        <f t="shared" si="4"/>
        <v>36</v>
      </c>
    </row>
    <row r="306" spans="9:11">
      <c r="I306" s="12">
        <v>71</v>
      </c>
      <c r="J306" s="12">
        <v>64</v>
      </c>
      <c r="K306" s="12">
        <f t="shared" si="4"/>
        <v>7</v>
      </c>
    </row>
    <row r="307" spans="9:11">
      <c r="I307" s="12">
        <v>73</v>
      </c>
      <c r="J307" s="12">
        <v>32</v>
      </c>
      <c r="K307" s="12">
        <f t="shared" si="4"/>
        <v>41</v>
      </c>
    </row>
    <row r="308" spans="9:11">
      <c r="I308" s="12">
        <v>63</v>
      </c>
      <c r="J308" s="12">
        <v>54</v>
      </c>
      <c r="K308" s="12">
        <f t="shared" si="4"/>
        <v>9</v>
      </c>
    </row>
    <row r="309" spans="9:11">
      <c r="I309" s="12">
        <v>64</v>
      </c>
      <c r="J309" s="12">
        <v>9</v>
      </c>
      <c r="K309" s="12">
        <f t="shared" si="4"/>
        <v>55</v>
      </c>
    </row>
    <row r="310" spans="9:11">
      <c r="I310" s="12">
        <v>55</v>
      </c>
      <c r="J310" s="12">
        <v>19</v>
      </c>
      <c r="K310" s="12">
        <f t="shared" si="4"/>
        <v>36</v>
      </c>
    </row>
    <row r="311" spans="9:11">
      <c r="I311" s="12">
        <v>64</v>
      </c>
      <c r="J311" s="12">
        <v>51</v>
      </c>
      <c r="K311" s="12">
        <f t="shared" si="4"/>
        <v>13</v>
      </c>
    </row>
    <row r="312" spans="9:11">
      <c r="I312" s="12">
        <v>53</v>
      </c>
      <c r="J312" s="12">
        <v>0</v>
      </c>
      <c r="K312" s="12">
        <f t="shared" si="4"/>
        <v>53</v>
      </c>
    </row>
    <row r="313" spans="9:11">
      <c r="I313" s="12">
        <v>24</v>
      </c>
      <c r="J313" s="12">
        <v>51</v>
      </c>
      <c r="K313" s="12">
        <f t="shared" si="4"/>
        <v>-27</v>
      </c>
    </row>
    <row r="314" spans="9:11">
      <c r="I314" s="12">
        <v>44</v>
      </c>
      <c r="J314" s="12">
        <v>61</v>
      </c>
      <c r="K314" s="12">
        <f t="shared" si="4"/>
        <v>-17</v>
      </c>
    </row>
    <row r="315" spans="9:11">
      <c r="I315" s="12">
        <v>21</v>
      </c>
      <c r="J315" s="12">
        <v>13</v>
      </c>
      <c r="K315" s="12">
        <f t="shared" si="4"/>
        <v>8</v>
      </c>
    </row>
    <row r="316" spans="9:11">
      <c r="I316" s="12">
        <v>24</v>
      </c>
      <c r="J316" s="12">
        <v>8</v>
      </c>
      <c r="K316" s="12">
        <f t="shared" si="4"/>
        <v>16</v>
      </c>
    </row>
    <row r="317" spans="9:11">
      <c r="I317" s="12">
        <v>47</v>
      </c>
      <c r="J317" s="12">
        <v>49</v>
      </c>
      <c r="K317" s="12">
        <f t="shared" si="4"/>
        <v>-2</v>
      </c>
    </row>
    <row r="318" spans="9:11">
      <c r="I318" s="12">
        <v>42</v>
      </c>
      <c r="J318" s="12">
        <v>54</v>
      </c>
      <c r="K318" s="12">
        <f t="shared" si="4"/>
        <v>-12</v>
      </c>
    </row>
    <row r="319" spans="9:11">
      <c r="I319" s="12">
        <v>20</v>
      </c>
      <c r="J319" s="12">
        <v>14</v>
      </c>
      <c r="K319" s="12">
        <f t="shared" si="4"/>
        <v>6</v>
      </c>
    </row>
    <row r="320" spans="9:11">
      <c r="I320" s="12">
        <v>29</v>
      </c>
      <c r="J320" s="12">
        <v>13</v>
      </c>
      <c r="K320" s="12">
        <f t="shared" si="4"/>
        <v>16</v>
      </c>
    </row>
    <row r="321" spans="9:11">
      <c r="I321" s="12">
        <v>30</v>
      </c>
      <c r="J321" s="12">
        <v>7</v>
      </c>
      <c r="K321" s="12">
        <f t="shared" si="4"/>
        <v>23</v>
      </c>
    </row>
    <row r="322" spans="9:11">
      <c r="I322" s="12">
        <v>24</v>
      </c>
      <c r="J322" s="12">
        <v>65</v>
      </c>
      <c r="K322" s="12">
        <f t="shared" si="4"/>
        <v>-41</v>
      </c>
    </row>
    <row r="323" spans="9:11">
      <c r="I323" s="12">
        <v>26</v>
      </c>
      <c r="J323" s="12">
        <v>10</v>
      </c>
      <c r="K323" s="12">
        <f t="shared" si="4"/>
        <v>16</v>
      </c>
    </row>
    <row r="324" spans="9:11">
      <c r="I324" s="12">
        <v>73</v>
      </c>
      <c r="J324" s="12">
        <v>55</v>
      </c>
      <c r="K324" s="12">
        <f t="shared" si="4"/>
        <v>18</v>
      </c>
    </row>
    <row r="325" spans="9:11">
      <c r="I325" s="12">
        <v>18</v>
      </c>
      <c r="J325" s="12">
        <v>9</v>
      </c>
      <c r="K325" s="12">
        <f t="shared" si="4"/>
        <v>9</v>
      </c>
    </row>
    <row r="326" spans="9:11">
      <c r="I326" s="12">
        <v>46</v>
      </c>
      <c r="J326" s="12">
        <v>12</v>
      </c>
      <c r="K326" s="12">
        <f t="shared" ref="K326:K389" si="5">I326-J326</f>
        <v>34</v>
      </c>
    </row>
    <row r="327" spans="9:11">
      <c r="I327" s="12">
        <v>18</v>
      </c>
      <c r="J327" s="12">
        <v>47</v>
      </c>
      <c r="K327" s="12">
        <f t="shared" si="5"/>
        <v>-29</v>
      </c>
    </row>
    <row r="328" spans="9:11">
      <c r="I328" s="12">
        <v>22</v>
      </c>
      <c r="J328" s="12">
        <v>0</v>
      </c>
      <c r="K328" s="12">
        <f t="shared" si="5"/>
        <v>22</v>
      </c>
    </row>
    <row r="329" spans="9:11">
      <c r="I329" s="12">
        <v>31</v>
      </c>
      <c r="J329" s="12">
        <v>57</v>
      </c>
      <c r="K329" s="12">
        <f t="shared" si="5"/>
        <v>-26</v>
      </c>
    </row>
    <row r="330" spans="9:11">
      <c r="I330" s="12">
        <v>66</v>
      </c>
      <c r="J330" s="12">
        <v>8</v>
      </c>
      <c r="K330" s="12">
        <f t="shared" si="5"/>
        <v>58</v>
      </c>
    </row>
    <row r="331" spans="9:11">
      <c r="I331" s="12">
        <v>56</v>
      </c>
      <c r="J331" s="12">
        <v>15</v>
      </c>
      <c r="K331" s="12">
        <f t="shared" si="5"/>
        <v>41</v>
      </c>
    </row>
    <row r="332" spans="9:11">
      <c r="I332" s="12">
        <v>57</v>
      </c>
      <c r="J332" s="12">
        <v>20</v>
      </c>
      <c r="K332" s="12">
        <f t="shared" si="5"/>
        <v>37</v>
      </c>
    </row>
    <row r="333" spans="9:11">
      <c r="I333" s="12">
        <v>68</v>
      </c>
      <c r="J333" s="12">
        <v>29</v>
      </c>
      <c r="K333" s="12">
        <f t="shared" si="5"/>
        <v>39</v>
      </c>
    </row>
    <row r="334" spans="9:11">
      <c r="I334" s="12">
        <v>66</v>
      </c>
      <c r="J334" s="12">
        <v>59</v>
      </c>
      <c r="K334" s="12">
        <f t="shared" si="5"/>
        <v>7</v>
      </c>
    </row>
    <row r="335" spans="9:11">
      <c r="I335" s="12">
        <v>19</v>
      </c>
      <c r="J335" s="12">
        <v>8</v>
      </c>
      <c r="K335" s="12">
        <f t="shared" si="5"/>
        <v>11</v>
      </c>
    </row>
    <row r="336" spans="9:11">
      <c r="I336" s="12">
        <v>20</v>
      </c>
      <c r="J336" s="12">
        <v>52</v>
      </c>
      <c r="K336" s="12">
        <f t="shared" si="5"/>
        <v>-32</v>
      </c>
    </row>
    <row r="337" spans="9:11">
      <c r="I337" s="12">
        <v>66</v>
      </c>
      <c r="J337" s="12">
        <v>28</v>
      </c>
      <c r="K337" s="12">
        <f t="shared" si="5"/>
        <v>38</v>
      </c>
    </row>
    <row r="338" spans="9:11">
      <c r="I338" s="12">
        <v>74</v>
      </c>
      <c r="J338" s="12">
        <v>41</v>
      </c>
      <c r="K338" s="12">
        <f t="shared" si="5"/>
        <v>33</v>
      </c>
    </row>
    <row r="339" spans="9:11">
      <c r="I339" s="12">
        <v>21</v>
      </c>
      <c r="J339" s="12">
        <v>42</v>
      </c>
      <c r="K339" s="12">
        <f t="shared" si="5"/>
        <v>-21</v>
      </c>
    </row>
    <row r="340" spans="9:11">
      <c r="I340" s="12">
        <v>33</v>
      </c>
      <c r="J340" s="12">
        <v>16</v>
      </c>
      <c r="K340" s="12">
        <f t="shared" si="5"/>
        <v>17</v>
      </c>
    </row>
    <row r="341" spans="9:11">
      <c r="I341" s="12">
        <v>62</v>
      </c>
      <c r="J341" s="12">
        <v>46</v>
      </c>
      <c r="K341" s="12">
        <f t="shared" si="5"/>
        <v>16</v>
      </c>
    </row>
    <row r="342" spans="9:11">
      <c r="I342" s="12">
        <v>59</v>
      </c>
      <c r="J342" s="12">
        <v>0</v>
      </c>
      <c r="K342" s="12">
        <f t="shared" si="5"/>
        <v>59</v>
      </c>
    </row>
    <row r="343" spans="9:11">
      <c r="I343" s="12">
        <v>18</v>
      </c>
      <c r="J343" s="12">
        <v>59</v>
      </c>
      <c r="K343" s="12">
        <f t="shared" si="5"/>
        <v>-41</v>
      </c>
    </row>
    <row r="344" spans="9:11">
      <c r="I344" s="12">
        <v>26</v>
      </c>
      <c r="J344" s="12">
        <v>8</v>
      </c>
      <c r="K344" s="12">
        <f t="shared" si="5"/>
        <v>18</v>
      </c>
    </row>
    <row r="345" spans="9:11">
      <c r="I345" s="12">
        <v>73</v>
      </c>
      <c r="J345" s="12">
        <v>52</v>
      </c>
      <c r="K345" s="12">
        <f t="shared" si="5"/>
        <v>21</v>
      </c>
    </row>
    <row r="346" spans="9:11">
      <c r="I346" s="12">
        <v>72</v>
      </c>
      <c r="J346" s="12">
        <v>45</v>
      </c>
      <c r="K346" s="12">
        <f t="shared" si="5"/>
        <v>27</v>
      </c>
    </row>
    <row r="347" spans="9:11">
      <c r="I347" s="12">
        <v>63</v>
      </c>
      <c r="J347" s="12">
        <v>1</v>
      </c>
      <c r="K347" s="12">
        <f t="shared" si="5"/>
        <v>62</v>
      </c>
    </row>
    <row r="348" spans="9:11">
      <c r="I348" s="12">
        <v>30</v>
      </c>
      <c r="J348" s="12">
        <v>65</v>
      </c>
      <c r="K348" s="12">
        <f t="shared" si="5"/>
        <v>-35</v>
      </c>
    </row>
    <row r="349" spans="9:11">
      <c r="I349" s="12">
        <v>35</v>
      </c>
      <c r="J349" s="12">
        <v>61</v>
      </c>
      <c r="K349" s="12">
        <f t="shared" si="5"/>
        <v>-26</v>
      </c>
    </row>
    <row r="350" spans="9:11">
      <c r="I350" s="12">
        <v>56</v>
      </c>
      <c r="J350" s="12">
        <v>9</v>
      </c>
      <c r="K350" s="12">
        <f t="shared" si="5"/>
        <v>47</v>
      </c>
    </row>
    <row r="351" spans="9:11">
      <c r="I351" s="12">
        <v>52</v>
      </c>
      <c r="J351" s="12">
        <v>12</v>
      </c>
      <c r="K351" s="12">
        <f t="shared" si="5"/>
        <v>40</v>
      </c>
    </row>
    <row r="352" spans="9:11">
      <c r="I352" s="12">
        <v>19</v>
      </c>
      <c r="J352" s="12">
        <v>49</v>
      </c>
      <c r="K352" s="12">
        <f t="shared" si="5"/>
        <v>-30</v>
      </c>
    </row>
    <row r="353" spans="9:11">
      <c r="I353" s="12">
        <v>73</v>
      </c>
      <c r="J353" s="12">
        <v>0</v>
      </c>
      <c r="K353" s="12">
        <f t="shared" si="5"/>
        <v>73</v>
      </c>
    </row>
    <row r="354" spans="9:11">
      <c r="I354" s="12">
        <v>66</v>
      </c>
      <c r="J354" s="12">
        <v>58</v>
      </c>
      <c r="K354" s="12">
        <f t="shared" si="5"/>
        <v>8</v>
      </c>
    </row>
    <row r="355" spans="9:11">
      <c r="I355" s="12">
        <v>54</v>
      </c>
      <c r="J355" s="12">
        <v>8</v>
      </c>
      <c r="K355" s="12">
        <f t="shared" si="5"/>
        <v>46</v>
      </c>
    </row>
    <row r="356" spans="9:11">
      <c r="I356" s="12">
        <v>64</v>
      </c>
      <c r="J356" s="12">
        <v>52</v>
      </c>
      <c r="K356" s="12">
        <f t="shared" si="5"/>
        <v>12</v>
      </c>
    </row>
    <row r="357" spans="9:11">
      <c r="I357" s="12">
        <v>61</v>
      </c>
      <c r="J357" s="12">
        <v>50</v>
      </c>
      <c r="K357" s="12">
        <f t="shared" si="5"/>
        <v>11</v>
      </c>
    </row>
    <row r="358" spans="9:11">
      <c r="I358" s="12">
        <v>26</v>
      </c>
      <c r="J358" s="12">
        <v>35</v>
      </c>
      <c r="K358" s="12">
        <f t="shared" si="5"/>
        <v>-9</v>
      </c>
    </row>
    <row r="359" spans="9:11">
      <c r="I359" s="12">
        <v>57</v>
      </c>
      <c r="J359" s="12">
        <v>58</v>
      </c>
      <c r="K359" s="12">
        <f t="shared" si="5"/>
        <v>-1</v>
      </c>
    </row>
    <row r="360" spans="9:11">
      <c r="I360" s="12">
        <v>75</v>
      </c>
      <c r="J360" s="12">
        <v>34</v>
      </c>
      <c r="K360" s="12">
        <f t="shared" si="5"/>
        <v>41</v>
      </c>
    </row>
    <row r="361" spans="9:11">
      <c r="I361" s="12">
        <v>60</v>
      </c>
      <c r="J361" s="12">
        <v>6</v>
      </c>
      <c r="K361" s="12">
        <f t="shared" si="5"/>
        <v>54</v>
      </c>
    </row>
    <row r="362" spans="9:11">
      <c r="I362" s="12">
        <v>75</v>
      </c>
      <c r="J362" s="12">
        <v>51</v>
      </c>
      <c r="K362" s="12">
        <f t="shared" si="5"/>
        <v>24</v>
      </c>
    </row>
    <row r="363" spans="9:11">
      <c r="I363" s="12">
        <v>57</v>
      </c>
      <c r="J363" s="12">
        <v>28</v>
      </c>
      <c r="K363" s="12">
        <f t="shared" si="5"/>
        <v>29</v>
      </c>
    </row>
    <row r="364" spans="9:11">
      <c r="I364" s="12">
        <v>53</v>
      </c>
      <c r="J364" s="12">
        <v>0</v>
      </c>
      <c r="K364" s="12">
        <f t="shared" si="5"/>
        <v>53</v>
      </c>
    </row>
    <row r="365" spans="9:11">
      <c r="I365" s="12">
        <v>55</v>
      </c>
      <c r="J365" s="12">
        <v>56</v>
      </c>
      <c r="K365" s="12">
        <f t="shared" si="5"/>
        <v>-1</v>
      </c>
    </row>
    <row r="366" spans="9:11">
      <c r="I366" s="12">
        <v>23</v>
      </c>
      <c r="J366" s="12">
        <v>54</v>
      </c>
      <c r="K366" s="12">
        <f t="shared" si="5"/>
        <v>-31</v>
      </c>
    </row>
    <row r="367" spans="9:11">
      <c r="I367" s="12">
        <v>71</v>
      </c>
      <c r="J367" s="12">
        <v>11</v>
      </c>
      <c r="K367" s="12">
        <f t="shared" si="5"/>
        <v>60</v>
      </c>
    </row>
    <row r="368" spans="9:11">
      <c r="I368" s="12">
        <v>42</v>
      </c>
      <c r="J368" s="12">
        <v>52</v>
      </c>
      <c r="K368" s="12">
        <f t="shared" si="5"/>
        <v>-10</v>
      </c>
    </row>
    <row r="369" spans="9:11">
      <c r="I369" s="12">
        <v>56</v>
      </c>
      <c r="J369" s="12">
        <v>48</v>
      </c>
      <c r="K369" s="12">
        <f t="shared" si="5"/>
        <v>8</v>
      </c>
    </row>
    <row r="370" spans="9:11">
      <c r="I370" s="12">
        <v>60</v>
      </c>
      <c r="J370" s="12">
        <v>58</v>
      </c>
      <c r="K370" s="12">
        <f t="shared" si="5"/>
        <v>2</v>
      </c>
    </row>
    <row r="371" spans="9:11">
      <c r="I371" s="12">
        <v>75</v>
      </c>
      <c r="J371" s="12">
        <v>8</v>
      </c>
      <c r="K371" s="12">
        <f t="shared" si="5"/>
        <v>67</v>
      </c>
    </row>
    <row r="372" spans="9:11">
      <c r="I372" s="12">
        <v>68</v>
      </c>
      <c r="J372" s="12">
        <v>53</v>
      </c>
      <c r="K372" s="12">
        <f t="shared" si="5"/>
        <v>15</v>
      </c>
    </row>
    <row r="373" spans="9:11">
      <c r="I373" s="12">
        <v>23</v>
      </c>
      <c r="J373" s="12">
        <v>46</v>
      </c>
      <c r="K373" s="12">
        <f t="shared" si="5"/>
        <v>-23</v>
      </c>
    </row>
    <row r="374" spans="9:11">
      <c r="I374" s="12">
        <v>23</v>
      </c>
      <c r="J374" s="12">
        <v>0</v>
      </c>
      <c r="K374" s="12">
        <f t="shared" si="5"/>
        <v>23</v>
      </c>
    </row>
    <row r="375" spans="9:11">
      <c r="I375" s="12">
        <v>45</v>
      </c>
      <c r="J375" s="12">
        <v>61</v>
      </c>
      <c r="K375" s="12">
        <f t="shared" si="5"/>
        <v>-16</v>
      </c>
    </row>
    <row r="376" spans="9:11">
      <c r="I376" s="12">
        <v>42</v>
      </c>
      <c r="J376" s="12">
        <v>9</v>
      </c>
      <c r="K376" s="12">
        <f t="shared" si="5"/>
        <v>33</v>
      </c>
    </row>
    <row r="377" spans="9:11">
      <c r="I377" s="12">
        <v>31</v>
      </c>
      <c r="J377" s="12">
        <v>53</v>
      </c>
      <c r="K377" s="12">
        <f t="shared" si="5"/>
        <v>-22</v>
      </c>
    </row>
    <row r="378" spans="9:11">
      <c r="I378" s="12">
        <v>64</v>
      </c>
      <c r="J378" s="12">
        <v>17</v>
      </c>
      <c r="K378" s="12">
        <f t="shared" si="5"/>
        <v>47</v>
      </c>
    </row>
    <row r="379" spans="9:11">
      <c r="I379" s="12">
        <v>15</v>
      </c>
      <c r="J379" s="12">
        <v>49</v>
      </c>
      <c r="K379" s="12">
        <f t="shared" si="5"/>
        <v>-34</v>
      </c>
    </row>
    <row r="380" spans="9:11">
      <c r="I380" s="12">
        <v>70</v>
      </c>
      <c r="J380" s="12">
        <v>42</v>
      </c>
      <c r="K380" s="12">
        <f t="shared" si="5"/>
        <v>28</v>
      </c>
    </row>
    <row r="381" spans="9:11">
      <c r="I381" s="12">
        <v>20</v>
      </c>
      <c r="J381" s="12">
        <v>0</v>
      </c>
      <c r="K381" s="12">
        <f t="shared" si="5"/>
        <v>20</v>
      </c>
    </row>
    <row r="382" spans="9:11">
      <c r="I382" s="12">
        <v>62</v>
      </c>
      <c r="J382" s="12">
        <v>54</v>
      </c>
      <c r="K382" s="12">
        <f t="shared" si="5"/>
        <v>8</v>
      </c>
    </row>
    <row r="383" spans="9:11">
      <c r="I383" s="12">
        <v>73</v>
      </c>
      <c r="J383" s="12">
        <v>43</v>
      </c>
      <c r="K383" s="12">
        <f t="shared" si="5"/>
        <v>30</v>
      </c>
    </row>
    <row r="384" spans="9:11">
      <c r="I384" s="12">
        <v>57</v>
      </c>
      <c r="J384" s="12">
        <v>50</v>
      </c>
      <c r="K384" s="12">
        <f t="shared" si="5"/>
        <v>7</v>
      </c>
    </row>
    <row r="385" spans="9:11">
      <c r="I385" s="12">
        <v>52</v>
      </c>
      <c r="J385" s="12">
        <v>64</v>
      </c>
      <c r="K385" s="12">
        <f t="shared" si="5"/>
        <v>-12</v>
      </c>
    </row>
    <row r="386" spans="9:11">
      <c r="I386" s="12">
        <v>28</v>
      </c>
      <c r="J386" s="12">
        <v>9</v>
      </c>
      <c r="K386" s="12">
        <f t="shared" si="5"/>
        <v>19</v>
      </c>
    </row>
    <row r="387" spans="9:11">
      <c r="I387" s="12">
        <v>60</v>
      </c>
      <c r="J387" s="12">
        <v>0</v>
      </c>
      <c r="K387" s="12">
        <f t="shared" si="5"/>
        <v>60</v>
      </c>
    </row>
    <row r="388" spans="9:11">
      <c r="I388" s="12">
        <v>36</v>
      </c>
      <c r="J388" s="12">
        <v>59</v>
      </c>
      <c r="K388" s="12">
        <f t="shared" si="5"/>
        <v>-23</v>
      </c>
    </row>
    <row r="389" spans="9:11">
      <c r="I389" s="12">
        <v>54</v>
      </c>
      <c r="J389" s="12">
        <v>0</v>
      </c>
      <c r="K389" s="12">
        <f t="shared" si="5"/>
        <v>54</v>
      </c>
    </row>
    <row r="390" spans="9:11">
      <c r="I390" s="12">
        <v>29</v>
      </c>
      <c r="J390" s="12">
        <v>67</v>
      </c>
      <c r="K390" s="12">
        <f t="shared" ref="K390:K453" si="6">I390-J390</f>
        <v>-38</v>
      </c>
    </row>
    <row r="391" spans="9:11">
      <c r="I391" s="12">
        <v>58</v>
      </c>
      <c r="J391" s="12">
        <v>3</v>
      </c>
      <c r="K391" s="12">
        <f t="shared" si="6"/>
        <v>55</v>
      </c>
    </row>
    <row r="392" spans="9:11">
      <c r="I392" s="12">
        <v>73</v>
      </c>
      <c r="J392" s="12">
        <v>52</v>
      </c>
      <c r="K392" s="12">
        <f t="shared" si="6"/>
        <v>21</v>
      </c>
    </row>
    <row r="393" spans="9:11">
      <c r="I393" s="12">
        <v>61</v>
      </c>
      <c r="J393" s="12">
        <v>0</v>
      </c>
      <c r="K393" s="12">
        <f t="shared" si="6"/>
        <v>61</v>
      </c>
    </row>
    <row r="394" spans="9:11">
      <c r="I394" s="12">
        <v>69</v>
      </c>
      <c r="J394" s="12">
        <v>50</v>
      </c>
      <c r="K394" s="12">
        <f t="shared" si="6"/>
        <v>19</v>
      </c>
    </row>
    <row r="395" spans="9:11">
      <c r="I395" s="12">
        <v>63</v>
      </c>
      <c r="J395" s="12">
        <v>4</v>
      </c>
      <c r="K395" s="12">
        <f t="shared" si="6"/>
        <v>59</v>
      </c>
    </row>
    <row r="396" spans="9:11">
      <c r="I396" s="12">
        <v>52</v>
      </c>
      <c r="J396" s="12">
        <v>66</v>
      </c>
      <c r="K396" s="12">
        <f t="shared" si="6"/>
        <v>-14</v>
      </c>
    </row>
    <row r="397" spans="9:11">
      <c r="I397" s="12">
        <v>47</v>
      </c>
      <c r="J397" s="12">
        <v>35</v>
      </c>
      <c r="K397" s="12">
        <f t="shared" si="6"/>
        <v>12</v>
      </c>
    </row>
    <row r="398" spans="9:11">
      <c r="I398" s="12">
        <v>19</v>
      </c>
      <c r="J398" s="12">
        <v>43</v>
      </c>
      <c r="K398" s="12">
        <f t="shared" si="6"/>
        <v>-24</v>
      </c>
    </row>
    <row r="399" spans="9:11">
      <c r="I399" s="12">
        <v>32</v>
      </c>
      <c r="J399" s="12">
        <v>10</v>
      </c>
      <c r="K399" s="12">
        <f t="shared" si="6"/>
        <v>22</v>
      </c>
    </row>
    <row r="400" spans="9:11">
      <c r="I400" s="12">
        <v>47</v>
      </c>
      <c r="J400" s="12">
        <v>50</v>
      </c>
      <c r="K400" s="12">
        <f t="shared" si="6"/>
        <v>-3</v>
      </c>
    </row>
    <row r="401" spans="9:11">
      <c r="I401" s="12">
        <v>29</v>
      </c>
      <c r="J401" s="12">
        <v>64</v>
      </c>
      <c r="K401" s="12">
        <f t="shared" si="6"/>
        <v>-35</v>
      </c>
    </row>
    <row r="402" spans="9:11">
      <c r="I402" s="12">
        <v>33</v>
      </c>
      <c r="J402" s="12">
        <v>11</v>
      </c>
      <c r="K402" s="12">
        <f t="shared" si="6"/>
        <v>22</v>
      </c>
    </row>
    <row r="403" spans="9:11">
      <c r="I403" s="12">
        <v>43</v>
      </c>
      <c r="J403" s="12">
        <v>66</v>
      </c>
      <c r="K403" s="12">
        <f t="shared" si="6"/>
        <v>-23</v>
      </c>
    </row>
    <row r="404" spans="9:11">
      <c r="I404" s="12">
        <v>46</v>
      </c>
      <c r="J404" s="12">
        <v>35</v>
      </c>
      <c r="K404" s="12">
        <f t="shared" si="6"/>
        <v>11</v>
      </c>
    </row>
    <row r="405" spans="9:11">
      <c r="I405" s="12">
        <v>22</v>
      </c>
      <c r="J405" s="12">
        <v>36</v>
      </c>
      <c r="K405" s="12">
        <f t="shared" si="6"/>
        <v>-14</v>
      </c>
    </row>
    <row r="406" spans="9:11">
      <c r="I406" s="12">
        <v>19</v>
      </c>
      <c r="J406" s="12">
        <v>43</v>
      </c>
      <c r="K406" s="12">
        <f t="shared" si="6"/>
        <v>-24</v>
      </c>
    </row>
    <row r="407" spans="9:11">
      <c r="I407" s="12">
        <v>41</v>
      </c>
      <c r="J407" s="12">
        <v>12</v>
      </c>
      <c r="K407" s="12">
        <f t="shared" si="6"/>
        <v>29</v>
      </c>
    </row>
    <row r="408" spans="9:11">
      <c r="I408" s="12">
        <v>75</v>
      </c>
      <c r="J408" s="12">
        <v>49</v>
      </c>
      <c r="K408" s="12">
        <f t="shared" si="6"/>
        <v>26</v>
      </c>
    </row>
    <row r="409" spans="9:11">
      <c r="I409" s="12">
        <v>72</v>
      </c>
      <c r="J409" s="12">
        <v>58</v>
      </c>
      <c r="K409" s="12">
        <f t="shared" si="6"/>
        <v>14</v>
      </c>
    </row>
    <row r="410" spans="9:11">
      <c r="I410" s="12">
        <v>66</v>
      </c>
      <c r="J410" s="12">
        <v>44</v>
      </c>
      <c r="K410" s="12">
        <f t="shared" si="6"/>
        <v>22</v>
      </c>
    </row>
    <row r="411" spans="9:11">
      <c r="I411" s="12">
        <v>55</v>
      </c>
      <c r="J411" s="12">
        <v>52</v>
      </c>
      <c r="K411" s="12">
        <f t="shared" si="6"/>
        <v>3</v>
      </c>
    </row>
    <row r="412" spans="9:11">
      <c r="I412" s="12">
        <v>25</v>
      </c>
      <c r="J412" s="12">
        <v>47</v>
      </c>
      <c r="K412" s="12">
        <f t="shared" si="6"/>
        <v>-22</v>
      </c>
    </row>
    <row r="413" spans="9:11">
      <c r="I413" s="12">
        <v>27</v>
      </c>
      <c r="J413" s="12">
        <v>0</v>
      </c>
      <c r="K413" s="12">
        <f t="shared" si="6"/>
        <v>27</v>
      </c>
    </row>
    <row r="414" spans="9:11">
      <c r="I414" s="12">
        <v>56</v>
      </c>
      <c r="J414" s="12">
        <v>60</v>
      </c>
      <c r="K414" s="12">
        <f t="shared" si="6"/>
        <v>-4</v>
      </c>
    </row>
    <row r="415" spans="9:11">
      <c r="I415" s="12">
        <v>69</v>
      </c>
      <c r="J415" s="12">
        <v>9</v>
      </c>
      <c r="K415" s="12">
        <f t="shared" si="6"/>
        <v>60</v>
      </c>
    </row>
    <row r="416" spans="9:11">
      <c r="I416" s="12">
        <v>44</v>
      </c>
      <c r="J416" s="12">
        <v>53</v>
      </c>
      <c r="K416" s="12">
        <f t="shared" si="6"/>
        <v>-9</v>
      </c>
    </row>
    <row r="417" spans="9:11">
      <c r="I417" s="12">
        <v>53</v>
      </c>
      <c r="J417" s="12">
        <v>45</v>
      </c>
      <c r="K417" s="12">
        <f t="shared" si="6"/>
        <v>8</v>
      </c>
    </row>
    <row r="418" spans="9:11">
      <c r="I418" s="12">
        <v>31</v>
      </c>
      <c r="J418" s="12">
        <v>4</v>
      </c>
      <c r="K418" s="12">
        <f t="shared" si="6"/>
        <v>27</v>
      </c>
    </row>
    <row r="419" spans="9:11">
      <c r="I419" s="12">
        <v>28</v>
      </c>
      <c r="J419" s="12">
        <v>53</v>
      </c>
      <c r="K419" s="12">
        <f t="shared" si="6"/>
        <v>-25</v>
      </c>
    </row>
    <row r="420" spans="9:11">
      <c r="I420" s="12">
        <v>55</v>
      </c>
      <c r="J420" s="12">
        <v>0</v>
      </c>
      <c r="K420" s="12">
        <f t="shared" si="6"/>
        <v>55</v>
      </c>
    </row>
    <row r="421" spans="9:11">
      <c r="I421" s="12">
        <v>64</v>
      </c>
      <c r="J421" s="12">
        <v>44</v>
      </c>
      <c r="K421" s="12">
        <f t="shared" si="6"/>
        <v>20</v>
      </c>
    </row>
    <row r="422" spans="9:11">
      <c r="I422" s="12">
        <v>21</v>
      </c>
      <c r="J422" s="12">
        <v>5</v>
      </c>
      <c r="K422" s="12">
        <f t="shared" si="6"/>
        <v>16</v>
      </c>
    </row>
    <row r="423" spans="9:11">
      <c r="I423" s="12">
        <v>60</v>
      </c>
      <c r="J423" s="12">
        <v>67</v>
      </c>
      <c r="K423" s="12">
        <f t="shared" si="6"/>
        <v>-7</v>
      </c>
    </row>
    <row r="424" spans="9:11">
      <c r="I424" s="12">
        <v>27</v>
      </c>
      <c r="J424" s="12">
        <v>12</v>
      </c>
      <c r="K424" s="12">
        <f t="shared" si="6"/>
        <v>15</v>
      </c>
    </row>
    <row r="425" spans="9:11">
      <c r="I425" s="12">
        <v>57</v>
      </c>
      <c r="J425" s="12">
        <v>39</v>
      </c>
      <c r="K425" s="12">
        <f t="shared" si="6"/>
        <v>18</v>
      </c>
    </row>
    <row r="426" spans="9:11">
      <c r="I426" s="12">
        <v>56</v>
      </c>
      <c r="J426" s="12">
        <v>44</v>
      </c>
      <c r="K426" s="12">
        <f t="shared" si="6"/>
        <v>12</v>
      </c>
    </row>
    <row r="427" spans="9:11">
      <c r="I427" s="12">
        <v>77</v>
      </c>
      <c r="J427" s="12">
        <v>16</v>
      </c>
      <c r="K427" s="12">
        <f t="shared" si="6"/>
        <v>61</v>
      </c>
    </row>
    <row r="428" spans="9:11">
      <c r="I428" s="12">
        <v>18</v>
      </c>
      <c r="J428" s="12">
        <v>47</v>
      </c>
      <c r="K428" s="12">
        <f t="shared" si="6"/>
        <v>-29</v>
      </c>
    </row>
    <row r="429" spans="9:11">
      <c r="I429" s="12">
        <v>0</v>
      </c>
      <c r="J429" s="12">
        <v>13</v>
      </c>
      <c r="K429" s="12">
        <f t="shared" si="6"/>
        <v>-13</v>
      </c>
    </row>
    <row r="430" spans="9:11">
      <c r="I430" s="12">
        <v>56</v>
      </c>
      <c r="J430" s="12">
        <v>45</v>
      </c>
      <c r="K430" s="12">
        <f t="shared" si="6"/>
        <v>11</v>
      </c>
    </row>
    <row r="431" spans="9:11">
      <c r="I431" s="12">
        <v>0</v>
      </c>
      <c r="J431" s="12">
        <v>49</v>
      </c>
      <c r="K431" s="12">
        <f t="shared" si="6"/>
        <v>-49</v>
      </c>
    </row>
    <row r="432" spans="9:11">
      <c r="I432" s="12">
        <v>48</v>
      </c>
      <c r="J432" s="12">
        <v>54</v>
      </c>
      <c r="K432" s="12">
        <f t="shared" si="6"/>
        <v>-6</v>
      </c>
    </row>
    <row r="433" spans="9:11">
      <c r="I433" s="12">
        <v>36</v>
      </c>
      <c r="J433" s="12">
        <v>44</v>
      </c>
      <c r="K433" s="12">
        <f t="shared" si="6"/>
        <v>-8</v>
      </c>
    </row>
    <row r="434" spans="9:11">
      <c r="I434" s="12">
        <v>0</v>
      </c>
      <c r="J434" s="12">
        <v>9</v>
      </c>
      <c r="K434" s="12">
        <f t="shared" si="6"/>
        <v>-9</v>
      </c>
    </row>
    <row r="435" spans="9:11">
      <c r="I435" s="12">
        <v>17</v>
      </c>
      <c r="J435" s="12">
        <v>64</v>
      </c>
      <c r="K435" s="12">
        <f t="shared" si="6"/>
        <v>-47</v>
      </c>
    </row>
    <row r="436" spans="9:11">
      <c r="I436" s="12">
        <v>64</v>
      </c>
      <c r="J436" s="12">
        <v>12</v>
      </c>
      <c r="K436" s="12">
        <f t="shared" si="6"/>
        <v>52</v>
      </c>
    </row>
    <row r="437" spans="9:11">
      <c r="I437" s="12">
        <v>55</v>
      </c>
      <c r="J437" s="12">
        <v>22</v>
      </c>
      <c r="K437" s="12">
        <f t="shared" si="6"/>
        <v>33</v>
      </c>
    </row>
    <row r="438" spans="9:11">
      <c r="I438" s="12">
        <v>0</v>
      </c>
      <c r="J438" s="12">
        <v>48</v>
      </c>
      <c r="K438" s="12">
        <f t="shared" si="6"/>
        <v>-48</v>
      </c>
    </row>
    <row r="439" spans="9:11">
      <c r="I439" s="12">
        <v>35</v>
      </c>
      <c r="J439" s="12">
        <v>42</v>
      </c>
      <c r="K439" s="12">
        <f t="shared" si="6"/>
        <v>-7</v>
      </c>
    </row>
    <row r="440" spans="9:11">
      <c r="I440" s="12">
        <v>17</v>
      </c>
      <c r="J440" s="12">
        <v>36</v>
      </c>
      <c r="K440" s="12">
        <f t="shared" si="6"/>
        <v>-19</v>
      </c>
    </row>
    <row r="441" spans="9:11">
      <c r="I441" s="12">
        <v>16</v>
      </c>
      <c r="J441" s="12">
        <v>0</v>
      </c>
      <c r="K441" s="12">
        <f t="shared" si="6"/>
        <v>16</v>
      </c>
    </row>
    <row r="442" spans="9:11">
      <c r="I442" s="12">
        <v>55</v>
      </c>
      <c r="J442" s="12">
        <v>59</v>
      </c>
      <c r="K442" s="12">
        <f t="shared" si="6"/>
        <v>-4</v>
      </c>
    </row>
    <row r="443" spans="9:11">
      <c r="I443" s="12">
        <v>17</v>
      </c>
      <c r="J443" s="12">
        <v>53</v>
      </c>
      <c r="K443" s="12">
        <f t="shared" si="6"/>
        <v>-36</v>
      </c>
    </row>
    <row r="444" spans="9:11">
      <c r="I444" s="12">
        <v>12</v>
      </c>
      <c r="J444" s="12">
        <v>19</v>
      </c>
      <c r="K444" s="12">
        <f t="shared" si="6"/>
        <v>-7</v>
      </c>
    </row>
    <row r="445" spans="9:11">
      <c r="I445" s="12">
        <v>77</v>
      </c>
      <c r="J445" s="12">
        <v>55</v>
      </c>
      <c r="K445" s="12">
        <f t="shared" si="6"/>
        <v>22</v>
      </c>
    </row>
    <row r="446" spans="9:11">
      <c r="I446" s="12">
        <v>56</v>
      </c>
      <c r="J446" s="12">
        <v>30</v>
      </c>
      <c r="K446" s="12">
        <f t="shared" si="6"/>
        <v>26</v>
      </c>
    </row>
    <row r="447" spans="9:11">
      <c r="I447" s="12">
        <v>66</v>
      </c>
      <c r="J447" s="12">
        <v>11</v>
      </c>
      <c r="K447" s="12">
        <f t="shared" si="6"/>
        <v>55</v>
      </c>
    </row>
    <row r="448" spans="9:11">
      <c r="I448" s="12">
        <v>24</v>
      </c>
      <c r="J448" s="12">
        <v>10</v>
      </c>
      <c r="K448" s="12">
        <f t="shared" si="6"/>
        <v>14</v>
      </c>
    </row>
    <row r="449" spans="9:11">
      <c r="I449" s="12">
        <v>0</v>
      </c>
      <c r="J449" s="12">
        <v>49</v>
      </c>
      <c r="K449" s="12">
        <f t="shared" si="6"/>
        <v>-49</v>
      </c>
    </row>
    <row r="450" spans="9:11">
      <c r="I450" s="12">
        <v>75</v>
      </c>
      <c r="J450" s="12">
        <v>13</v>
      </c>
      <c r="K450" s="12">
        <f t="shared" si="6"/>
        <v>62</v>
      </c>
    </row>
    <row r="451" spans="9:11">
      <c r="I451" s="12">
        <v>57</v>
      </c>
      <c r="J451" s="12">
        <v>43</v>
      </c>
      <c r="K451" s="12">
        <f t="shared" si="6"/>
        <v>14</v>
      </c>
    </row>
    <row r="452" spans="9:11">
      <c r="I452" s="12">
        <v>38</v>
      </c>
      <c r="J452" s="12">
        <v>9</v>
      </c>
      <c r="K452" s="12">
        <f t="shared" si="6"/>
        <v>29</v>
      </c>
    </row>
    <row r="453" spans="9:11">
      <c r="I453" s="12">
        <v>76</v>
      </c>
      <c r="J453" s="12">
        <v>27</v>
      </c>
      <c r="K453" s="12">
        <f t="shared" si="6"/>
        <v>49</v>
      </c>
    </row>
    <row r="454" spans="9:11">
      <c r="I454" s="12">
        <v>2</v>
      </c>
      <c r="J454" s="12">
        <v>44</v>
      </c>
      <c r="K454" s="12">
        <f t="shared" ref="K454:K517" si="7">I454-J454</f>
        <v>-42</v>
      </c>
    </row>
    <row r="455" spans="9:11">
      <c r="I455" s="12">
        <v>77</v>
      </c>
      <c r="J455" s="12">
        <v>55</v>
      </c>
      <c r="K455" s="12">
        <f t="shared" si="7"/>
        <v>22</v>
      </c>
    </row>
    <row r="456" spans="9:11">
      <c r="I456" s="12">
        <v>57</v>
      </c>
      <c r="J456" s="12">
        <v>10</v>
      </c>
      <c r="K456" s="12">
        <f t="shared" si="7"/>
        <v>47</v>
      </c>
    </row>
    <row r="457" spans="9:11">
      <c r="I457" s="12">
        <v>77</v>
      </c>
      <c r="J457" s="12">
        <v>13</v>
      </c>
      <c r="K457" s="12">
        <f t="shared" si="7"/>
        <v>64</v>
      </c>
    </row>
    <row r="458" spans="9:11">
      <c r="I458" s="12">
        <v>19</v>
      </c>
      <c r="J458" s="12">
        <v>12</v>
      </c>
      <c r="K458" s="12">
        <f t="shared" si="7"/>
        <v>7</v>
      </c>
    </row>
    <row r="459" spans="9:11">
      <c r="I459" s="12">
        <v>38</v>
      </c>
      <c r="J459" s="12">
        <v>56</v>
      </c>
      <c r="K459" s="12">
        <f t="shared" si="7"/>
        <v>-18</v>
      </c>
    </row>
    <row r="460" spans="9:11">
      <c r="I460" s="12">
        <v>16</v>
      </c>
      <c r="J460" s="12">
        <v>72</v>
      </c>
      <c r="K460" s="12">
        <f t="shared" si="7"/>
        <v>-56</v>
      </c>
    </row>
    <row r="461" spans="9:11">
      <c r="I461" s="12">
        <v>0</v>
      </c>
      <c r="J461" s="12">
        <v>56</v>
      </c>
      <c r="K461" s="12">
        <f t="shared" si="7"/>
        <v>-56</v>
      </c>
    </row>
    <row r="462" spans="9:11">
      <c r="I462" s="12">
        <v>2</v>
      </c>
      <c r="J462" s="12">
        <v>11</v>
      </c>
      <c r="K462" s="12">
        <f t="shared" si="7"/>
        <v>-9</v>
      </c>
    </row>
    <row r="463" spans="9:11">
      <c r="I463" s="12">
        <v>33</v>
      </c>
      <c r="J463" s="12">
        <v>55</v>
      </c>
      <c r="K463" s="12">
        <f t="shared" si="7"/>
        <v>-22</v>
      </c>
    </row>
    <row r="464" spans="9:11">
      <c r="I464" s="12">
        <v>76</v>
      </c>
      <c r="J464" s="12">
        <v>54</v>
      </c>
      <c r="K464" s="12">
        <f t="shared" si="7"/>
        <v>22</v>
      </c>
    </row>
    <row r="465" spans="9:11">
      <c r="I465" s="12">
        <v>36</v>
      </c>
      <c r="J465" s="12">
        <v>11</v>
      </c>
      <c r="K465" s="12">
        <f t="shared" si="7"/>
        <v>25</v>
      </c>
    </row>
    <row r="466" spans="9:11">
      <c r="I466" s="12">
        <v>77</v>
      </c>
      <c r="J466" s="12">
        <v>54</v>
      </c>
      <c r="K466" s="12">
        <f t="shared" si="7"/>
        <v>23</v>
      </c>
    </row>
    <row r="467" spans="9:11">
      <c r="I467" s="12">
        <v>45</v>
      </c>
      <c r="J467" s="12">
        <v>12</v>
      </c>
      <c r="K467" s="12">
        <f t="shared" si="7"/>
        <v>33</v>
      </c>
    </row>
    <row r="468" spans="9:11">
      <c r="I468" s="12">
        <v>0</v>
      </c>
      <c r="J468" s="12">
        <v>54</v>
      </c>
      <c r="K468" s="12">
        <f t="shared" si="7"/>
        <v>-54</v>
      </c>
    </row>
    <row r="469" spans="9:11">
      <c r="I469" s="12">
        <v>16</v>
      </c>
      <c r="J469" s="12">
        <v>11</v>
      </c>
      <c r="K469" s="12">
        <f t="shared" si="7"/>
        <v>5</v>
      </c>
    </row>
    <row r="470" spans="9:11">
      <c r="I470" s="12">
        <v>74</v>
      </c>
      <c r="J470" s="12">
        <v>55</v>
      </c>
      <c r="K470" s="12">
        <f t="shared" si="7"/>
        <v>19</v>
      </c>
    </row>
    <row r="471" spans="9:11">
      <c r="I471" s="12">
        <v>61</v>
      </c>
      <c r="J471" s="12">
        <v>56</v>
      </c>
      <c r="K471" s="12">
        <f t="shared" si="7"/>
        <v>5</v>
      </c>
    </row>
    <row r="472" spans="9:11">
      <c r="I472" s="12">
        <v>53</v>
      </c>
      <c r="J472" s="12">
        <v>57</v>
      </c>
      <c r="K472" s="12">
        <f t="shared" si="7"/>
        <v>-4</v>
      </c>
    </row>
    <row r="473" spans="9:11">
      <c r="I473" s="12">
        <v>61</v>
      </c>
      <c r="J473" s="12">
        <v>13</v>
      </c>
      <c r="K473" s="12">
        <f t="shared" si="7"/>
        <v>48</v>
      </c>
    </row>
    <row r="474" spans="9:11">
      <c r="I474" s="12">
        <v>15</v>
      </c>
      <c r="J474" s="12">
        <v>59</v>
      </c>
      <c r="K474" s="12">
        <f t="shared" si="7"/>
        <v>-44</v>
      </c>
    </row>
    <row r="475" spans="9:11">
      <c r="I475" s="12">
        <v>1</v>
      </c>
      <c r="J475" s="12">
        <v>13</v>
      </c>
      <c r="K475" s="12">
        <f t="shared" si="7"/>
        <v>-12</v>
      </c>
    </row>
    <row r="476" spans="9:11">
      <c r="I476" s="12">
        <v>0</v>
      </c>
      <c r="J476" s="12">
        <v>62</v>
      </c>
      <c r="K476" s="12">
        <f t="shared" si="7"/>
        <v>-62</v>
      </c>
    </row>
    <row r="477" spans="9:11">
      <c r="I477" s="12">
        <v>49</v>
      </c>
      <c r="J477" s="12">
        <v>64</v>
      </c>
      <c r="K477" s="12">
        <f t="shared" si="7"/>
        <v>-15</v>
      </c>
    </row>
    <row r="478" spans="9:11">
      <c r="I478" s="12">
        <v>71</v>
      </c>
      <c r="J478" s="12">
        <v>8</v>
      </c>
      <c r="K478" s="12">
        <f t="shared" si="7"/>
        <v>63</v>
      </c>
    </row>
    <row r="479" spans="9:11">
      <c r="I479" s="12">
        <v>19</v>
      </c>
      <c r="J479" s="12">
        <v>68</v>
      </c>
      <c r="K479" s="12">
        <f t="shared" si="7"/>
        <v>-49</v>
      </c>
    </row>
    <row r="480" spans="9:11">
      <c r="I480" s="12">
        <v>60</v>
      </c>
      <c r="J480" s="12">
        <v>0</v>
      </c>
      <c r="K480" s="12">
        <f t="shared" si="7"/>
        <v>60</v>
      </c>
    </row>
    <row r="481" spans="9:11">
      <c r="I481" s="12">
        <v>70</v>
      </c>
      <c r="J481" s="12">
        <v>72</v>
      </c>
      <c r="K481" s="12">
        <f t="shared" si="7"/>
        <v>-2</v>
      </c>
    </row>
    <row r="482" spans="9:11">
      <c r="I482" s="12">
        <v>0</v>
      </c>
      <c r="J482" s="12">
        <v>0</v>
      </c>
      <c r="K482" s="12">
        <f t="shared" si="7"/>
        <v>0</v>
      </c>
    </row>
    <row r="483" spans="9:11">
      <c r="I483" s="12">
        <v>72</v>
      </c>
      <c r="J483" s="12">
        <v>68</v>
      </c>
      <c r="K483" s="12">
        <f t="shared" si="7"/>
        <v>4</v>
      </c>
    </row>
    <row r="484" spans="9:11">
      <c r="I484" s="12">
        <v>56</v>
      </c>
      <c r="J484" s="12">
        <v>0</v>
      </c>
      <c r="K484" s="12">
        <f t="shared" si="7"/>
        <v>56</v>
      </c>
    </row>
    <row r="485" spans="9:11">
      <c r="I485" s="12">
        <v>4</v>
      </c>
      <c r="J485" s="12">
        <v>58</v>
      </c>
      <c r="K485" s="12">
        <f t="shared" si="7"/>
        <v>-54</v>
      </c>
    </row>
    <row r="486" spans="9:11">
      <c r="I486" s="12">
        <v>40</v>
      </c>
      <c r="J486" s="12">
        <v>0</v>
      </c>
      <c r="K486" s="12">
        <f t="shared" si="7"/>
        <v>40</v>
      </c>
    </row>
    <row r="487" spans="9:11">
      <c r="I487" s="12">
        <v>0</v>
      </c>
      <c r="J487" s="12">
        <v>53</v>
      </c>
      <c r="K487" s="12">
        <f t="shared" si="7"/>
        <v>-53</v>
      </c>
    </row>
    <row r="488" spans="9:11">
      <c r="I488" s="12">
        <v>16</v>
      </c>
      <c r="J488" s="12">
        <v>0</v>
      </c>
      <c r="K488" s="12">
        <f t="shared" si="7"/>
        <v>16</v>
      </c>
    </row>
    <row r="489" spans="9:11">
      <c r="I489" s="12">
        <v>5</v>
      </c>
      <c r="J489" s="12">
        <v>49</v>
      </c>
      <c r="K489" s="12">
        <f t="shared" si="7"/>
        <v>-44</v>
      </c>
    </row>
    <row r="490" spans="9:11">
      <c r="I490" s="12">
        <v>77</v>
      </c>
      <c r="J490" s="12">
        <v>48</v>
      </c>
      <c r="K490" s="12">
        <f t="shared" si="7"/>
        <v>29</v>
      </c>
    </row>
    <row r="491" spans="9:11">
      <c r="I491" s="12">
        <v>49</v>
      </c>
      <c r="J491" s="12">
        <v>1</v>
      </c>
      <c r="K491" s="12">
        <f t="shared" si="7"/>
        <v>48</v>
      </c>
    </row>
    <row r="492" spans="9:11">
      <c r="I492" s="12">
        <v>0</v>
      </c>
      <c r="J492" s="12">
        <v>48</v>
      </c>
      <c r="K492" s="12">
        <f t="shared" si="7"/>
        <v>-48</v>
      </c>
    </row>
    <row r="493" spans="9:11">
      <c r="I493" s="12">
        <v>11</v>
      </c>
      <c r="J493" s="12">
        <v>38</v>
      </c>
      <c r="K493" s="12">
        <f t="shared" si="7"/>
        <v>-27</v>
      </c>
    </row>
    <row r="494" spans="9:11">
      <c r="I494" s="12">
        <v>37</v>
      </c>
      <c r="J494" s="12">
        <v>21</v>
      </c>
      <c r="K494" s="12">
        <f t="shared" si="7"/>
        <v>16</v>
      </c>
    </row>
    <row r="495" spans="9:11">
      <c r="I495" s="12">
        <v>64</v>
      </c>
      <c r="J495" s="12">
        <v>11</v>
      </c>
      <c r="K495" s="12">
        <f t="shared" si="7"/>
        <v>53</v>
      </c>
    </row>
    <row r="496" spans="9:11">
      <c r="I496" s="12">
        <v>15</v>
      </c>
      <c r="J496" s="12">
        <v>59</v>
      </c>
      <c r="K496" s="12">
        <f t="shared" si="7"/>
        <v>-44</v>
      </c>
    </row>
    <row r="497" spans="9:11">
      <c r="I497" s="12">
        <v>3</v>
      </c>
      <c r="J497" s="12">
        <v>7</v>
      </c>
      <c r="K497" s="12">
        <f t="shared" si="7"/>
        <v>-4</v>
      </c>
    </row>
    <row r="498" spans="9:11">
      <c r="I498" s="12">
        <v>0</v>
      </c>
      <c r="J498" s="12">
        <v>0</v>
      </c>
      <c r="K498" s="12">
        <f t="shared" si="7"/>
        <v>0</v>
      </c>
    </row>
    <row r="499" spans="9:11">
      <c r="I499" s="12">
        <v>55</v>
      </c>
      <c r="J499" s="12">
        <v>72</v>
      </c>
      <c r="K499" s="12">
        <f t="shared" si="7"/>
        <v>-17</v>
      </c>
    </row>
    <row r="500" spans="9:11">
      <c r="I500" s="12">
        <v>57</v>
      </c>
      <c r="J500" s="12">
        <v>0</v>
      </c>
      <c r="K500" s="12">
        <f t="shared" si="7"/>
        <v>57</v>
      </c>
    </row>
    <row r="501" spans="9:11">
      <c r="I501" s="12">
        <v>16</v>
      </c>
      <c r="J501" s="12">
        <v>59</v>
      </c>
      <c r="K501" s="12">
        <f t="shared" si="7"/>
        <v>-43</v>
      </c>
    </row>
    <row r="502" spans="9:11">
      <c r="I502" s="12">
        <v>27</v>
      </c>
      <c r="J502" s="12">
        <v>55</v>
      </c>
      <c r="K502" s="12">
        <f t="shared" si="7"/>
        <v>-28</v>
      </c>
    </row>
    <row r="503" spans="9:11">
      <c r="I503" s="12">
        <v>0</v>
      </c>
      <c r="J503" s="12">
        <v>51</v>
      </c>
      <c r="K503" s="12">
        <f t="shared" si="7"/>
        <v>-51</v>
      </c>
    </row>
    <row r="504" spans="9:11">
      <c r="I504" s="12">
        <v>17</v>
      </c>
      <c r="J504" s="12">
        <v>0</v>
      </c>
      <c r="K504" s="12">
        <f t="shared" si="7"/>
        <v>17</v>
      </c>
    </row>
    <row r="505" spans="9:11">
      <c r="I505" s="12">
        <v>57</v>
      </c>
      <c r="J505" s="12">
        <v>47</v>
      </c>
      <c r="K505" s="12">
        <f t="shared" si="7"/>
        <v>10</v>
      </c>
    </row>
    <row r="506" spans="9:11">
      <c r="I506" s="12">
        <v>0</v>
      </c>
      <c r="J506" s="12">
        <v>12</v>
      </c>
      <c r="K506" s="12">
        <f t="shared" si="7"/>
        <v>-12</v>
      </c>
    </row>
    <row r="507" spans="9:11">
      <c r="I507" s="12">
        <v>56</v>
      </c>
      <c r="J507" s="12">
        <v>21</v>
      </c>
      <c r="K507" s="12">
        <f t="shared" si="7"/>
        <v>35</v>
      </c>
    </row>
    <row r="508" spans="9:11">
      <c r="I508" s="12">
        <v>18</v>
      </c>
      <c r="J508" s="12">
        <v>39</v>
      </c>
      <c r="K508" s="12">
        <f t="shared" si="7"/>
        <v>-21</v>
      </c>
    </row>
    <row r="509" spans="9:11">
      <c r="I509" s="12">
        <v>35</v>
      </c>
      <c r="J509" s="12">
        <v>24</v>
      </c>
      <c r="K509" s="12">
        <f t="shared" si="7"/>
        <v>11</v>
      </c>
    </row>
    <row r="510" spans="9:11">
      <c r="I510" s="12">
        <v>61</v>
      </c>
      <c r="J510" s="12">
        <v>54</v>
      </c>
      <c r="K510" s="12">
        <f t="shared" si="7"/>
        <v>7</v>
      </c>
    </row>
    <row r="511" spans="9:11">
      <c r="I511" s="12">
        <v>17</v>
      </c>
      <c r="J511" s="12">
        <v>11</v>
      </c>
      <c r="K511" s="12">
        <f t="shared" si="7"/>
        <v>6</v>
      </c>
    </row>
    <row r="512" spans="9:11">
      <c r="I512" s="12">
        <v>11</v>
      </c>
      <c r="J512" s="12">
        <v>59</v>
      </c>
      <c r="K512" s="12">
        <f t="shared" si="7"/>
        <v>-48</v>
      </c>
    </row>
    <row r="513" spans="9:11">
      <c r="I513" s="12">
        <v>77</v>
      </c>
      <c r="J513" s="12">
        <v>69</v>
      </c>
      <c r="K513" s="12">
        <f t="shared" si="7"/>
        <v>8</v>
      </c>
    </row>
    <row r="514" spans="9:11">
      <c r="I514" s="12">
        <v>56</v>
      </c>
      <c r="J514" s="12">
        <v>71</v>
      </c>
      <c r="K514" s="12">
        <f t="shared" si="7"/>
        <v>-15</v>
      </c>
    </row>
    <row r="515" spans="9:11">
      <c r="I515" s="12">
        <v>55</v>
      </c>
      <c r="J515" s="12">
        <v>0</v>
      </c>
      <c r="K515" s="12">
        <f t="shared" si="7"/>
        <v>55</v>
      </c>
    </row>
    <row r="516" spans="9:11">
      <c r="I516" s="12">
        <v>70</v>
      </c>
      <c r="J516" s="12">
        <v>55</v>
      </c>
      <c r="K516" s="12">
        <f t="shared" si="7"/>
        <v>15</v>
      </c>
    </row>
    <row r="517" spans="9:11">
      <c r="I517" s="12">
        <v>45</v>
      </c>
      <c r="J517" s="12">
        <v>61</v>
      </c>
      <c r="K517" s="12">
        <f t="shared" si="7"/>
        <v>-16</v>
      </c>
    </row>
    <row r="518" spans="9:11">
      <c r="I518" s="12">
        <v>57</v>
      </c>
      <c r="J518" s="12">
        <v>0</v>
      </c>
      <c r="K518" s="12">
        <f t="shared" ref="K518:K581" si="8">I518-J518</f>
        <v>57</v>
      </c>
    </row>
    <row r="519" spans="9:11">
      <c r="I519" s="12">
        <v>18</v>
      </c>
      <c r="J519" s="12">
        <v>7</v>
      </c>
      <c r="K519" s="12">
        <f t="shared" si="8"/>
        <v>11</v>
      </c>
    </row>
    <row r="520" spans="9:11">
      <c r="I520" s="12">
        <v>38</v>
      </c>
      <c r="J520" s="12">
        <v>16</v>
      </c>
      <c r="K520" s="12">
        <f t="shared" si="8"/>
        <v>22</v>
      </c>
    </row>
    <row r="521" spans="9:11">
      <c r="I521" s="12">
        <v>62</v>
      </c>
      <c r="J521" s="12">
        <v>39</v>
      </c>
      <c r="K521" s="12">
        <f t="shared" si="8"/>
        <v>23</v>
      </c>
    </row>
    <row r="522" spans="9:11">
      <c r="I522" s="12">
        <v>72</v>
      </c>
      <c r="J522" s="12">
        <v>50</v>
      </c>
      <c r="K522" s="12">
        <f t="shared" si="8"/>
        <v>22</v>
      </c>
    </row>
    <row r="523" spans="9:11">
      <c r="I523" s="12">
        <v>56</v>
      </c>
      <c r="J523" s="12">
        <v>11</v>
      </c>
      <c r="K523" s="12">
        <f t="shared" si="8"/>
        <v>45</v>
      </c>
    </row>
    <row r="524" spans="9:11">
      <c r="I524" s="12">
        <v>0</v>
      </c>
      <c r="J524" s="12">
        <v>57</v>
      </c>
      <c r="K524" s="12">
        <f t="shared" si="8"/>
        <v>-57</v>
      </c>
    </row>
    <row r="525" spans="9:11">
      <c r="I525" s="12">
        <v>56</v>
      </c>
      <c r="J525" s="12">
        <v>12</v>
      </c>
      <c r="K525" s="12">
        <f t="shared" si="8"/>
        <v>44</v>
      </c>
    </row>
    <row r="526" spans="9:11">
      <c r="I526" s="12">
        <v>24</v>
      </c>
      <c r="J526" s="12">
        <v>71</v>
      </c>
      <c r="K526" s="12">
        <f t="shared" si="8"/>
        <v>-47</v>
      </c>
    </row>
    <row r="527" spans="9:11">
      <c r="I527" s="12">
        <v>0</v>
      </c>
      <c r="J527" s="12">
        <v>72</v>
      </c>
      <c r="K527" s="12">
        <f t="shared" si="8"/>
        <v>-72</v>
      </c>
    </row>
    <row r="528" spans="9:11">
      <c r="I528" s="12">
        <v>56</v>
      </c>
      <c r="J528" s="12">
        <v>0</v>
      </c>
      <c r="K528" s="12">
        <f t="shared" si="8"/>
        <v>56</v>
      </c>
    </row>
    <row r="529" spans="9:11">
      <c r="I529" s="12">
        <v>53</v>
      </c>
      <c r="J529" s="12">
        <v>57</v>
      </c>
      <c r="K529" s="12">
        <f t="shared" si="8"/>
        <v>-4</v>
      </c>
    </row>
    <row r="530" spans="9:11">
      <c r="I530" s="12">
        <v>0</v>
      </c>
      <c r="J530" s="12">
        <v>52</v>
      </c>
      <c r="K530" s="12">
        <f t="shared" si="8"/>
        <v>-52</v>
      </c>
    </row>
    <row r="531" spans="9:11">
      <c r="I531" s="12">
        <v>3</v>
      </c>
      <c r="J531" s="12">
        <v>49</v>
      </c>
      <c r="K531" s="12">
        <f t="shared" si="8"/>
        <v>-46</v>
      </c>
    </row>
    <row r="532" spans="9:11">
      <c r="I532" s="12">
        <v>32</v>
      </c>
      <c r="J532" s="12">
        <v>43</v>
      </c>
      <c r="K532" s="12">
        <f t="shared" si="8"/>
        <v>-11</v>
      </c>
    </row>
    <row r="533" spans="9:11">
      <c r="I533" s="12">
        <v>55</v>
      </c>
      <c r="J533" s="12">
        <v>53</v>
      </c>
      <c r="K533" s="12">
        <f t="shared" si="8"/>
        <v>2</v>
      </c>
    </row>
    <row r="534" spans="9:11">
      <c r="I534" s="12">
        <v>16</v>
      </c>
      <c r="J534" s="12">
        <v>13</v>
      </c>
      <c r="K534" s="12">
        <f t="shared" si="8"/>
        <v>3</v>
      </c>
    </row>
    <row r="535" spans="9:11">
      <c r="I535" s="12">
        <v>59</v>
      </c>
      <c r="J535" s="12">
        <v>68</v>
      </c>
      <c r="K535" s="12">
        <f t="shared" si="8"/>
        <v>-9</v>
      </c>
    </row>
    <row r="536" spans="9:11">
      <c r="I536" s="12">
        <v>16</v>
      </c>
      <c r="J536" s="12">
        <v>0</v>
      </c>
      <c r="K536" s="12">
        <f t="shared" si="8"/>
        <v>16</v>
      </c>
    </row>
    <row r="537" spans="9:11">
      <c r="I537" s="12">
        <v>32</v>
      </c>
      <c r="J537" s="12">
        <v>55</v>
      </c>
      <c r="K537" s="12">
        <f t="shared" si="8"/>
        <v>-23</v>
      </c>
    </row>
    <row r="538" spans="9:11">
      <c r="I538" s="12">
        <v>0</v>
      </c>
      <c r="J538" s="12">
        <v>0</v>
      </c>
      <c r="K538" s="12">
        <f t="shared" si="8"/>
        <v>0</v>
      </c>
    </row>
    <row r="539" spans="9:11">
      <c r="I539" s="12">
        <v>76</v>
      </c>
      <c r="J539" s="12">
        <v>14</v>
      </c>
      <c r="K539" s="12">
        <f t="shared" si="8"/>
        <v>62</v>
      </c>
    </row>
    <row r="540" spans="9:11">
      <c r="I540" s="12">
        <v>20</v>
      </c>
      <c r="J540" s="12">
        <v>12</v>
      </c>
      <c r="K540" s="12">
        <f t="shared" si="8"/>
        <v>8</v>
      </c>
    </row>
    <row r="541" spans="9:11">
      <c r="I541" s="12">
        <v>55</v>
      </c>
      <c r="J541" s="12">
        <v>59</v>
      </c>
      <c r="K541" s="12">
        <f t="shared" si="8"/>
        <v>-4</v>
      </c>
    </row>
    <row r="542" spans="9:11">
      <c r="I542" s="12">
        <v>66</v>
      </c>
      <c r="J542" s="12">
        <v>52</v>
      </c>
      <c r="K542" s="12">
        <f t="shared" si="8"/>
        <v>14</v>
      </c>
    </row>
    <row r="543" spans="9:11">
      <c r="I543" s="12">
        <v>56</v>
      </c>
      <c r="J543" s="12">
        <v>20</v>
      </c>
      <c r="K543" s="12">
        <f t="shared" si="8"/>
        <v>36</v>
      </c>
    </row>
    <row r="544" spans="9:11">
      <c r="I544" s="12">
        <v>0</v>
      </c>
      <c r="J544" s="12">
        <v>56</v>
      </c>
      <c r="K544" s="12">
        <f t="shared" si="8"/>
        <v>-56</v>
      </c>
    </row>
    <row r="545" spans="9:11">
      <c r="I545" s="12">
        <v>75</v>
      </c>
      <c r="J545" s="12">
        <v>67</v>
      </c>
      <c r="K545" s="12">
        <f t="shared" si="8"/>
        <v>8</v>
      </c>
    </row>
    <row r="546" spans="9:11">
      <c r="I546" s="12">
        <v>57</v>
      </c>
      <c r="J546" s="12">
        <v>0</v>
      </c>
      <c r="K546" s="12">
        <f t="shared" si="8"/>
        <v>57</v>
      </c>
    </row>
    <row r="547" spans="9:11">
      <c r="I547" s="12">
        <v>0</v>
      </c>
      <c r="J547" s="12">
        <v>48</v>
      </c>
      <c r="K547" s="12">
        <f t="shared" si="8"/>
        <v>-48</v>
      </c>
    </row>
    <row r="548" spans="9:11">
      <c r="I548" s="12">
        <v>60</v>
      </c>
      <c r="J548" s="12">
        <v>51</v>
      </c>
      <c r="K548" s="12">
        <f t="shared" si="8"/>
        <v>9</v>
      </c>
    </row>
    <row r="549" spans="9:11">
      <c r="I549" s="12">
        <v>57</v>
      </c>
      <c r="J549" s="12">
        <v>57</v>
      </c>
      <c r="K549" s="12">
        <f t="shared" si="8"/>
        <v>0</v>
      </c>
    </row>
    <row r="550" spans="9:11">
      <c r="I550" s="12">
        <v>63</v>
      </c>
      <c r="J550" s="12">
        <v>0</v>
      </c>
      <c r="K550" s="12">
        <f t="shared" si="8"/>
        <v>63</v>
      </c>
    </row>
    <row r="551" spans="9:11">
      <c r="I551" s="12">
        <v>16</v>
      </c>
      <c r="J551" s="12">
        <v>51</v>
      </c>
      <c r="K551" s="12">
        <f t="shared" si="8"/>
        <v>-35</v>
      </c>
    </row>
    <row r="552" spans="9:11">
      <c r="I552" s="12">
        <v>21</v>
      </c>
      <c r="J552" s="12">
        <v>13</v>
      </c>
      <c r="K552" s="12">
        <f t="shared" si="8"/>
        <v>8</v>
      </c>
    </row>
    <row r="553" spans="9:11">
      <c r="I553" s="12">
        <v>0</v>
      </c>
      <c r="J553" s="12">
        <v>46</v>
      </c>
      <c r="K553" s="12">
        <f t="shared" si="8"/>
        <v>-46</v>
      </c>
    </row>
    <row r="554" spans="9:11">
      <c r="I554" s="12">
        <v>77</v>
      </c>
      <c r="J554" s="12">
        <v>13</v>
      </c>
      <c r="K554" s="12">
        <f t="shared" si="8"/>
        <v>64</v>
      </c>
    </row>
    <row r="555" spans="9:11">
      <c r="I555" s="12">
        <v>5</v>
      </c>
      <c r="J555" s="12">
        <v>68</v>
      </c>
      <c r="K555" s="12">
        <f t="shared" si="8"/>
        <v>-63</v>
      </c>
    </row>
    <row r="556" spans="9:11">
      <c r="I556" s="12">
        <v>26</v>
      </c>
      <c r="J556" s="12">
        <v>9</v>
      </c>
      <c r="K556" s="12">
        <f t="shared" si="8"/>
        <v>17</v>
      </c>
    </row>
    <row r="557" spans="9:11">
      <c r="I557" s="12">
        <v>20</v>
      </c>
      <c r="J557" s="12">
        <v>15</v>
      </c>
      <c r="K557" s="12">
        <f t="shared" si="8"/>
        <v>5</v>
      </c>
    </row>
    <row r="558" spans="9:11">
      <c r="I558" s="12">
        <v>70</v>
      </c>
      <c r="J558" s="12">
        <v>70</v>
      </c>
      <c r="K558" s="12">
        <f t="shared" si="8"/>
        <v>0</v>
      </c>
    </row>
    <row r="559" spans="9:11">
      <c r="I559" s="12">
        <v>56</v>
      </c>
      <c r="J559" s="12">
        <v>6</v>
      </c>
      <c r="K559" s="12">
        <f t="shared" si="8"/>
        <v>50</v>
      </c>
    </row>
    <row r="560" spans="9:11">
      <c r="I560" s="12">
        <v>57</v>
      </c>
      <c r="J560" s="12">
        <v>7</v>
      </c>
      <c r="K560" s="12">
        <f t="shared" si="8"/>
        <v>50</v>
      </c>
    </row>
    <row r="561" spans="9:11">
      <c r="I561" s="12">
        <v>0</v>
      </c>
      <c r="J561" s="12">
        <v>55</v>
      </c>
      <c r="K561" s="12">
        <f t="shared" si="8"/>
        <v>-55</v>
      </c>
    </row>
    <row r="562" spans="9:11">
      <c r="I562" s="12">
        <v>68</v>
      </c>
      <c r="J562" s="12">
        <v>65</v>
      </c>
      <c r="K562" s="12">
        <f t="shared" si="8"/>
        <v>3</v>
      </c>
    </row>
    <row r="563" spans="9:11">
      <c r="I563" s="12">
        <v>56</v>
      </c>
      <c r="J563" s="12">
        <v>54</v>
      </c>
      <c r="K563" s="12">
        <f t="shared" si="8"/>
        <v>2</v>
      </c>
    </row>
    <row r="564" spans="9:11">
      <c r="I564" s="12">
        <v>55</v>
      </c>
      <c r="J564" s="12">
        <v>47</v>
      </c>
      <c r="K564" s="12">
        <f t="shared" si="8"/>
        <v>8</v>
      </c>
    </row>
    <row r="565" spans="9:11">
      <c r="I565" s="12">
        <v>61</v>
      </c>
      <c r="J565" s="12">
        <v>40</v>
      </c>
      <c r="K565" s="12">
        <f t="shared" si="8"/>
        <v>21</v>
      </c>
    </row>
    <row r="566" spans="9:11">
      <c r="I566" s="12">
        <v>18</v>
      </c>
      <c r="J566" s="12">
        <v>55</v>
      </c>
      <c r="K566" s="12">
        <f t="shared" si="8"/>
        <v>-37</v>
      </c>
    </row>
    <row r="567" spans="9:11">
      <c r="I567" s="12">
        <v>54</v>
      </c>
      <c r="J567" s="12">
        <v>0</v>
      </c>
      <c r="K567" s="12">
        <f t="shared" si="8"/>
        <v>54</v>
      </c>
    </row>
    <row r="568" spans="9:11">
      <c r="I568" s="12">
        <v>54</v>
      </c>
      <c r="J568" s="12">
        <v>8</v>
      </c>
      <c r="K568" s="12">
        <f t="shared" si="8"/>
        <v>46</v>
      </c>
    </row>
    <row r="569" spans="9:11">
      <c r="I569" s="12">
        <v>17</v>
      </c>
      <c r="J569" s="12">
        <v>15</v>
      </c>
      <c r="K569" s="12">
        <f t="shared" si="8"/>
        <v>2</v>
      </c>
    </row>
    <row r="570" spans="9:11">
      <c r="I570" s="12">
        <v>33</v>
      </c>
      <c r="J570" s="12">
        <v>13</v>
      </c>
      <c r="K570" s="12">
        <f t="shared" si="8"/>
        <v>20</v>
      </c>
    </row>
    <row r="571" spans="9:11">
      <c r="I571" s="12">
        <v>7</v>
      </c>
      <c r="J571" s="12">
        <v>69</v>
      </c>
      <c r="K571" s="12">
        <f t="shared" si="8"/>
        <v>-62</v>
      </c>
    </row>
    <row r="572" spans="9:11">
      <c r="I572" s="12">
        <v>0</v>
      </c>
      <c r="J572" s="12">
        <v>0</v>
      </c>
      <c r="K572" s="12">
        <f t="shared" si="8"/>
        <v>0</v>
      </c>
    </row>
    <row r="573" spans="9:11">
      <c r="I573" s="12">
        <v>63</v>
      </c>
      <c r="J573" s="12">
        <v>49</v>
      </c>
      <c r="K573" s="12">
        <f t="shared" si="8"/>
        <v>14</v>
      </c>
    </row>
    <row r="574" spans="9:11">
      <c r="I574" s="12">
        <v>0</v>
      </c>
      <c r="J574" s="12">
        <v>17</v>
      </c>
      <c r="K574" s="12">
        <f t="shared" si="8"/>
        <v>-17</v>
      </c>
    </row>
    <row r="575" spans="9:11">
      <c r="I575" s="12">
        <v>57</v>
      </c>
      <c r="J575" s="12">
        <v>64</v>
      </c>
      <c r="K575" s="12">
        <f t="shared" si="8"/>
        <v>-7</v>
      </c>
    </row>
    <row r="576" spans="9:11">
      <c r="I576" s="12">
        <v>56</v>
      </c>
      <c r="J576" s="12">
        <v>70</v>
      </c>
      <c r="K576" s="12">
        <f t="shared" si="8"/>
        <v>-14</v>
      </c>
    </row>
    <row r="577" spans="9:11">
      <c r="I577" s="12">
        <v>4</v>
      </c>
      <c r="J577" s="12">
        <v>0</v>
      </c>
      <c r="K577" s="12">
        <f t="shared" si="8"/>
        <v>4</v>
      </c>
    </row>
    <row r="578" spans="9:11">
      <c r="I578" s="12">
        <v>61</v>
      </c>
      <c r="J578" s="12">
        <v>4</v>
      </c>
      <c r="K578" s="12">
        <f t="shared" si="8"/>
        <v>57</v>
      </c>
    </row>
    <row r="579" spans="9:11">
      <c r="I579" s="12">
        <v>0</v>
      </c>
      <c r="J579" s="12">
        <v>19</v>
      </c>
      <c r="K579" s="12">
        <f t="shared" si="8"/>
        <v>-19</v>
      </c>
    </row>
    <row r="580" spans="9:11">
      <c r="I580" s="12">
        <v>61</v>
      </c>
      <c r="J580" s="12">
        <v>63</v>
      </c>
      <c r="K580" s="12">
        <f t="shared" si="8"/>
        <v>-2</v>
      </c>
    </row>
    <row r="581" spans="9:11">
      <c r="I581" s="12">
        <v>56</v>
      </c>
      <c r="J581" s="12">
        <v>70</v>
      </c>
      <c r="K581" s="12">
        <f t="shared" si="8"/>
        <v>-14</v>
      </c>
    </row>
    <row r="582" spans="9:11">
      <c r="I582" s="12">
        <v>36</v>
      </c>
      <c r="J582" s="12">
        <v>54</v>
      </c>
      <c r="K582" s="12">
        <f t="shared" ref="K582:K645" si="9">I582-J582</f>
        <v>-18</v>
      </c>
    </row>
    <row r="583" spans="9:11">
      <c r="I583" s="12">
        <v>40</v>
      </c>
      <c r="J583" s="12">
        <v>3</v>
      </c>
      <c r="K583" s="12">
        <f t="shared" si="9"/>
        <v>37</v>
      </c>
    </row>
    <row r="584" spans="9:11">
      <c r="I584" s="12">
        <v>25</v>
      </c>
      <c r="J584" s="12">
        <v>21</v>
      </c>
      <c r="K584" s="12">
        <f t="shared" si="9"/>
        <v>4</v>
      </c>
    </row>
    <row r="585" spans="9:11">
      <c r="I585" s="12">
        <v>55</v>
      </c>
      <c r="J585" s="12">
        <v>61</v>
      </c>
      <c r="K585" s="12">
        <f t="shared" si="9"/>
        <v>-6</v>
      </c>
    </row>
    <row r="586" spans="9:11">
      <c r="I586" s="12">
        <v>0</v>
      </c>
      <c r="J586" s="12">
        <v>0</v>
      </c>
      <c r="K586" s="12">
        <f t="shared" si="9"/>
        <v>0</v>
      </c>
    </row>
    <row r="587" spans="9:11">
      <c r="I587" s="12">
        <v>77</v>
      </c>
      <c r="J587" s="12">
        <v>46</v>
      </c>
      <c r="K587" s="12">
        <f t="shared" si="9"/>
        <v>31</v>
      </c>
    </row>
    <row r="588" spans="9:11">
      <c r="I588" s="12">
        <v>17</v>
      </c>
      <c r="J588" s="12">
        <v>28</v>
      </c>
      <c r="K588" s="12">
        <f t="shared" si="9"/>
        <v>-11</v>
      </c>
    </row>
    <row r="589" spans="9:11">
      <c r="I589" s="12">
        <v>25</v>
      </c>
      <c r="J589" s="12">
        <v>10</v>
      </c>
      <c r="K589" s="12">
        <f t="shared" si="9"/>
        <v>15</v>
      </c>
    </row>
    <row r="590" spans="9:11">
      <c r="I590" s="12">
        <v>55</v>
      </c>
      <c r="J590" s="12">
        <v>71</v>
      </c>
      <c r="K590" s="12">
        <f t="shared" si="9"/>
        <v>-16</v>
      </c>
    </row>
    <row r="591" spans="9:11">
      <c r="I591" s="12">
        <v>0</v>
      </c>
      <c r="J591" s="12">
        <v>0</v>
      </c>
      <c r="K591" s="12">
        <f t="shared" si="9"/>
        <v>0</v>
      </c>
    </row>
    <row r="592" spans="9:11">
      <c r="I592" s="12">
        <v>67</v>
      </c>
      <c r="J592" s="12">
        <v>46</v>
      </c>
      <c r="K592" s="12">
        <f t="shared" si="9"/>
        <v>21</v>
      </c>
    </row>
    <row r="593" spans="9:11">
      <c r="I593" s="12">
        <v>56</v>
      </c>
      <c r="J593" s="12">
        <v>39</v>
      </c>
      <c r="K593" s="12">
        <f t="shared" si="9"/>
        <v>17</v>
      </c>
    </row>
    <row r="594" spans="9:11">
      <c r="I594" s="12">
        <v>0</v>
      </c>
      <c r="J594" s="12">
        <v>56</v>
      </c>
      <c r="K594" s="12">
        <f t="shared" si="9"/>
        <v>-56</v>
      </c>
    </row>
    <row r="595" spans="9:11">
      <c r="I595" s="12">
        <v>73</v>
      </c>
      <c r="J595" s="12">
        <v>0</v>
      </c>
      <c r="K595" s="12">
        <f t="shared" si="9"/>
        <v>73</v>
      </c>
    </row>
    <row r="596" spans="9:11">
      <c r="I596" s="12">
        <v>15</v>
      </c>
      <c r="J596" s="12">
        <v>53</v>
      </c>
      <c r="K596" s="12">
        <f t="shared" si="9"/>
        <v>-38</v>
      </c>
    </row>
    <row r="597" spans="9:11">
      <c r="I597" s="12">
        <v>49</v>
      </c>
      <c r="J597" s="12">
        <v>46</v>
      </c>
      <c r="K597" s="12">
        <f t="shared" si="9"/>
        <v>3</v>
      </c>
    </row>
    <row r="598" spans="9:11">
      <c r="I598" s="12">
        <v>30</v>
      </c>
      <c r="J598" s="12">
        <v>30</v>
      </c>
      <c r="K598" s="12">
        <f t="shared" si="9"/>
        <v>0</v>
      </c>
    </row>
    <row r="599" spans="9:11">
      <c r="I599" s="12">
        <v>5</v>
      </c>
      <c r="J599" s="12">
        <v>10</v>
      </c>
      <c r="K599" s="12">
        <f t="shared" si="9"/>
        <v>-5</v>
      </c>
    </row>
    <row r="600" spans="9:11">
      <c r="I600" s="12">
        <v>63</v>
      </c>
      <c r="J600" s="12">
        <v>70</v>
      </c>
      <c r="K600" s="12">
        <f t="shared" si="9"/>
        <v>-7</v>
      </c>
    </row>
    <row r="601" spans="9:11">
      <c r="I601" s="12">
        <v>59</v>
      </c>
      <c r="J601" s="12">
        <v>64</v>
      </c>
      <c r="K601" s="12">
        <f t="shared" si="9"/>
        <v>-5</v>
      </c>
    </row>
    <row r="602" spans="9:11">
      <c r="I602" s="12">
        <v>20</v>
      </c>
      <c r="J602" s="12">
        <v>0</v>
      </c>
      <c r="K602" s="12">
        <f t="shared" si="9"/>
        <v>20</v>
      </c>
    </row>
    <row r="603" spans="9:11">
      <c r="I603" s="12">
        <v>29</v>
      </c>
      <c r="J603" s="12">
        <v>48</v>
      </c>
      <c r="K603" s="12">
        <f t="shared" si="9"/>
        <v>-19</v>
      </c>
    </row>
    <row r="604" spans="9:11">
      <c r="I604" s="12">
        <v>55</v>
      </c>
      <c r="J604" s="12">
        <v>18</v>
      </c>
      <c r="K604" s="12">
        <f t="shared" si="9"/>
        <v>37</v>
      </c>
    </row>
    <row r="605" spans="9:11">
      <c r="I605" s="12">
        <v>0</v>
      </c>
      <c r="J605" s="12">
        <v>12</v>
      </c>
      <c r="K605" s="12">
        <f t="shared" si="9"/>
        <v>-12</v>
      </c>
    </row>
    <row r="606" spans="9:11">
      <c r="I606" s="12">
        <v>78</v>
      </c>
      <c r="J606" s="12">
        <v>59</v>
      </c>
      <c r="K606" s="12">
        <f t="shared" si="9"/>
        <v>19</v>
      </c>
    </row>
    <row r="607" spans="9:11">
      <c r="I607" s="12">
        <v>17</v>
      </c>
      <c r="J607" s="12">
        <v>48</v>
      </c>
      <c r="K607" s="12">
        <f t="shared" si="9"/>
        <v>-31</v>
      </c>
    </row>
    <row r="608" spans="9:11">
      <c r="I608" s="12">
        <v>61</v>
      </c>
      <c r="J608" s="12">
        <v>47</v>
      </c>
      <c r="K608" s="12">
        <f t="shared" si="9"/>
        <v>14</v>
      </c>
    </row>
    <row r="609" spans="9:11">
      <c r="I609" s="12">
        <v>20</v>
      </c>
      <c r="J609" s="12">
        <v>13</v>
      </c>
      <c r="K609" s="12">
        <f t="shared" si="9"/>
        <v>7</v>
      </c>
    </row>
    <row r="610" spans="9:11">
      <c r="I610" s="12">
        <v>37</v>
      </c>
      <c r="J610" s="12">
        <v>0</v>
      </c>
      <c r="K610" s="12">
        <f t="shared" si="9"/>
        <v>37</v>
      </c>
    </row>
    <row r="611" spans="9:11">
      <c r="I611" s="12">
        <v>3</v>
      </c>
      <c r="J611" s="12">
        <v>2</v>
      </c>
      <c r="K611" s="12">
        <f t="shared" si="9"/>
        <v>1</v>
      </c>
    </row>
    <row r="612" spans="9:11">
      <c r="I612" s="12">
        <v>60</v>
      </c>
      <c r="J612" s="12">
        <v>27</v>
      </c>
      <c r="K612" s="12">
        <f t="shared" si="9"/>
        <v>33</v>
      </c>
    </row>
    <row r="613" spans="9:11">
      <c r="I613" s="12">
        <v>0</v>
      </c>
      <c r="J613" s="12">
        <v>58</v>
      </c>
      <c r="K613" s="12">
        <f t="shared" si="9"/>
        <v>-58</v>
      </c>
    </row>
    <row r="614" spans="9:11">
      <c r="I614" s="12">
        <v>76</v>
      </c>
      <c r="J614" s="12">
        <v>71</v>
      </c>
      <c r="K614" s="12">
        <f t="shared" si="9"/>
        <v>5</v>
      </c>
    </row>
    <row r="615" spans="9:11">
      <c r="I615" s="12">
        <v>12</v>
      </c>
      <c r="J615" s="12">
        <v>0</v>
      </c>
      <c r="K615" s="12">
        <f t="shared" si="9"/>
        <v>12</v>
      </c>
    </row>
    <row r="616" spans="9:11">
      <c r="I616" s="12">
        <v>60</v>
      </c>
      <c r="J616" s="12">
        <v>45</v>
      </c>
      <c r="K616" s="12">
        <f t="shared" si="9"/>
        <v>15</v>
      </c>
    </row>
    <row r="617" spans="9:11">
      <c r="I617" s="12">
        <v>17</v>
      </c>
      <c r="J617" s="12">
        <v>55</v>
      </c>
      <c r="K617" s="12">
        <f t="shared" si="9"/>
        <v>-38</v>
      </c>
    </row>
    <row r="618" spans="9:11">
      <c r="I618" s="12">
        <v>51</v>
      </c>
      <c r="J618" s="12">
        <v>0</v>
      </c>
      <c r="K618" s="12">
        <f t="shared" si="9"/>
        <v>51</v>
      </c>
    </row>
    <row r="619" spans="9:11">
      <c r="I619" s="12">
        <v>55</v>
      </c>
      <c r="J619" s="12">
        <v>55</v>
      </c>
      <c r="K619" s="12">
        <f t="shared" si="9"/>
        <v>0</v>
      </c>
    </row>
    <row r="620" spans="9:11">
      <c r="I620" s="12">
        <v>0</v>
      </c>
      <c r="J620" s="12">
        <v>0</v>
      </c>
      <c r="K620" s="12">
        <f t="shared" si="9"/>
        <v>0</v>
      </c>
    </row>
    <row r="621" spans="9:11">
      <c r="I621" s="12">
        <v>74</v>
      </c>
      <c r="J621" s="12">
        <v>48</v>
      </c>
      <c r="K621" s="12">
        <f t="shared" si="9"/>
        <v>26</v>
      </c>
    </row>
    <row r="622" spans="9:11">
      <c r="I622" s="12">
        <v>75</v>
      </c>
      <c r="J622" s="12">
        <v>61</v>
      </c>
      <c r="K622" s="12">
        <f t="shared" si="9"/>
        <v>14</v>
      </c>
    </row>
    <row r="623" spans="9:11">
      <c r="I623" s="12">
        <v>15</v>
      </c>
      <c r="J623" s="12">
        <v>0</v>
      </c>
      <c r="K623" s="12">
        <f t="shared" si="9"/>
        <v>15</v>
      </c>
    </row>
    <row r="624" spans="9:11">
      <c r="I624" s="12">
        <v>55</v>
      </c>
      <c r="J624" s="12">
        <v>40</v>
      </c>
      <c r="K624" s="12">
        <f t="shared" si="9"/>
        <v>15</v>
      </c>
    </row>
    <row r="625" spans="9:11">
      <c r="I625" s="12">
        <v>56</v>
      </c>
      <c r="J625" s="12">
        <v>11</v>
      </c>
      <c r="K625" s="12">
        <f t="shared" si="9"/>
        <v>45</v>
      </c>
    </row>
    <row r="626" spans="9:11">
      <c r="I626" s="12">
        <v>3</v>
      </c>
      <c r="J626" s="12">
        <v>13</v>
      </c>
      <c r="K626" s="12">
        <f t="shared" si="9"/>
        <v>-10</v>
      </c>
    </row>
    <row r="627" spans="9:11">
      <c r="I627" s="12">
        <v>57</v>
      </c>
      <c r="J627" s="12">
        <v>66</v>
      </c>
      <c r="K627" s="12">
        <f t="shared" si="9"/>
        <v>-9</v>
      </c>
    </row>
    <row r="628" spans="9:11">
      <c r="I628" s="12">
        <v>0</v>
      </c>
      <c r="J628" s="12">
        <v>52</v>
      </c>
      <c r="K628" s="12">
        <f t="shared" si="9"/>
        <v>-52</v>
      </c>
    </row>
    <row r="629" spans="9:11">
      <c r="I629" s="12">
        <v>71</v>
      </c>
      <c r="J629" s="12">
        <v>15</v>
      </c>
      <c r="K629" s="12">
        <f t="shared" si="9"/>
        <v>56</v>
      </c>
    </row>
    <row r="630" spans="9:11">
      <c r="I630" s="12">
        <v>17</v>
      </c>
      <c r="J630" s="12">
        <v>70</v>
      </c>
      <c r="K630" s="12">
        <f t="shared" si="9"/>
        <v>-53</v>
      </c>
    </row>
    <row r="631" spans="9:11">
      <c r="I631" s="12">
        <v>57</v>
      </c>
      <c r="J631" s="12">
        <v>55</v>
      </c>
      <c r="K631" s="12">
        <f t="shared" si="9"/>
        <v>2</v>
      </c>
    </row>
    <row r="632" spans="9:11">
      <c r="I632" s="12">
        <v>38</v>
      </c>
      <c r="J632" s="12">
        <v>49</v>
      </c>
      <c r="K632" s="12">
        <f t="shared" si="9"/>
        <v>-11</v>
      </c>
    </row>
    <row r="633" spans="9:11">
      <c r="I633" s="12">
        <v>21</v>
      </c>
      <c r="J633" s="12">
        <v>54</v>
      </c>
      <c r="K633" s="12">
        <f t="shared" si="9"/>
        <v>-33</v>
      </c>
    </row>
    <row r="634" spans="9:11">
      <c r="I634" s="12">
        <v>0</v>
      </c>
      <c r="J634" s="12">
        <v>3</v>
      </c>
      <c r="K634" s="12">
        <f t="shared" si="9"/>
        <v>-3</v>
      </c>
    </row>
    <row r="635" spans="9:11">
      <c r="I635" s="12">
        <v>55</v>
      </c>
      <c r="J635" s="12">
        <v>60</v>
      </c>
      <c r="K635" s="12">
        <f t="shared" si="9"/>
        <v>-5</v>
      </c>
    </row>
    <row r="636" spans="9:11">
      <c r="I636" s="12">
        <v>0</v>
      </c>
      <c r="J636" s="12">
        <v>9</v>
      </c>
      <c r="K636" s="12">
        <f t="shared" si="9"/>
        <v>-9</v>
      </c>
    </row>
    <row r="637" spans="9:11">
      <c r="I637" s="12">
        <v>62</v>
      </c>
      <c r="J637" s="12">
        <v>0</v>
      </c>
      <c r="K637" s="12">
        <f t="shared" si="9"/>
        <v>62</v>
      </c>
    </row>
    <row r="638" spans="9:11">
      <c r="I638" s="12">
        <v>14</v>
      </c>
      <c r="J638" s="12">
        <v>47</v>
      </c>
      <c r="K638" s="12">
        <f t="shared" si="9"/>
        <v>-33</v>
      </c>
    </row>
    <row r="639" spans="9:11">
      <c r="I639" s="12">
        <v>17</v>
      </c>
      <c r="J639" s="12">
        <v>35</v>
      </c>
      <c r="K639" s="12">
        <f t="shared" si="9"/>
        <v>-18</v>
      </c>
    </row>
    <row r="640" spans="9:11">
      <c r="I640" s="12">
        <v>56</v>
      </c>
      <c r="J640" s="12">
        <v>12</v>
      </c>
      <c r="K640" s="12">
        <f t="shared" si="9"/>
        <v>44</v>
      </c>
    </row>
    <row r="641" spans="9:11">
      <c r="I641" s="12">
        <v>52</v>
      </c>
      <c r="J641" s="12">
        <v>70</v>
      </c>
      <c r="K641" s="12">
        <f t="shared" si="9"/>
        <v>-18</v>
      </c>
    </row>
    <row r="642" spans="9:11">
      <c r="I642" s="12">
        <v>21</v>
      </c>
      <c r="J642" s="12">
        <v>31</v>
      </c>
      <c r="K642" s="12">
        <f t="shared" si="9"/>
        <v>-10</v>
      </c>
    </row>
    <row r="643" spans="9:11">
      <c r="I643" s="12">
        <v>55</v>
      </c>
      <c r="J643" s="12">
        <v>60</v>
      </c>
      <c r="K643" s="12">
        <f t="shared" si="9"/>
        <v>-5</v>
      </c>
    </row>
    <row r="644" spans="9:11">
      <c r="I644" s="12">
        <v>0</v>
      </c>
      <c r="J644" s="12">
        <v>70</v>
      </c>
      <c r="K644" s="12">
        <f t="shared" si="9"/>
        <v>-70</v>
      </c>
    </row>
    <row r="645" spans="9:11">
      <c r="I645" s="12">
        <v>61</v>
      </c>
      <c r="J645" s="12">
        <v>53</v>
      </c>
      <c r="K645" s="12">
        <f t="shared" si="9"/>
        <v>8</v>
      </c>
    </row>
    <row r="646" spans="9:11">
      <c r="I646" s="12">
        <v>0</v>
      </c>
      <c r="J646" s="12">
        <v>17</v>
      </c>
      <c r="K646" s="12">
        <f t="shared" ref="K646:K657" si="10">I646-J646</f>
        <v>-17</v>
      </c>
    </row>
    <row r="647" spans="9:11">
      <c r="I647" s="12">
        <v>61</v>
      </c>
      <c r="J647" s="12">
        <v>70</v>
      </c>
      <c r="K647" s="12">
        <f t="shared" si="10"/>
        <v>-9</v>
      </c>
    </row>
    <row r="648" spans="9:11">
      <c r="I648" s="12">
        <v>0</v>
      </c>
      <c r="J648" s="12">
        <v>51</v>
      </c>
      <c r="K648" s="12">
        <f t="shared" si="10"/>
        <v>-51</v>
      </c>
    </row>
    <row r="649" spans="9:11">
      <c r="I649" s="12">
        <v>66</v>
      </c>
      <c r="J649" s="12">
        <v>47</v>
      </c>
      <c r="K649" s="12">
        <f t="shared" si="10"/>
        <v>19</v>
      </c>
    </row>
    <row r="650" spans="9:11">
      <c r="I650" s="12">
        <v>72</v>
      </c>
      <c r="J650" s="12">
        <v>54</v>
      </c>
      <c r="K650" s="12">
        <f t="shared" si="10"/>
        <v>18</v>
      </c>
    </row>
    <row r="651" spans="9:11">
      <c r="I651" s="12">
        <v>0</v>
      </c>
      <c r="J651" s="12">
        <v>0</v>
      </c>
      <c r="K651" s="12">
        <f t="shared" si="10"/>
        <v>0</v>
      </c>
    </row>
    <row r="652" spans="9:11">
      <c r="I652" s="12">
        <v>78</v>
      </c>
      <c r="J652" s="12">
        <v>33</v>
      </c>
      <c r="K652" s="12">
        <f t="shared" si="10"/>
        <v>45</v>
      </c>
    </row>
    <row r="653" spans="9:11">
      <c r="I653" s="12">
        <v>76</v>
      </c>
      <c r="J653" s="12">
        <v>55</v>
      </c>
      <c r="K653" s="12">
        <f t="shared" si="10"/>
        <v>21</v>
      </c>
    </row>
    <row r="654" spans="9:11">
      <c r="I654" s="12">
        <v>17</v>
      </c>
      <c r="J654" s="12">
        <v>12</v>
      </c>
      <c r="K654" s="12">
        <f t="shared" si="10"/>
        <v>5</v>
      </c>
    </row>
    <row r="655" spans="9:11">
      <c r="I655" s="12">
        <v>62</v>
      </c>
      <c r="J655" s="12">
        <v>56</v>
      </c>
      <c r="K655" s="12">
        <f t="shared" si="10"/>
        <v>6</v>
      </c>
    </row>
    <row r="656" spans="9:11">
      <c r="I656" s="12">
        <v>57</v>
      </c>
      <c r="J656" s="12">
        <v>47</v>
      </c>
      <c r="K656" s="12">
        <f t="shared" si="10"/>
        <v>10</v>
      </c>
    </row>
    <row r="657" spans="8:11">
      <c r="I657" s="12">
        <v>18</v>
      </c>
      <c r="J657" s="12">
        <v>23</v>
      </c>
      <c r="K657" s="12">
        <f t="shared" si="10"/>
        <v>-5</v>
      </c>
    </row>
    <row r="658" spans="8:11">
      <c r="H658" s="36" t="s">
        <v>136</v>
      </c>
      <c r="I658" s="36">
        <f>MEDIAN(I5:I657)</f>
        <v>49</v>
      </c>
      <c r="J658" s="36">
        <f t="shared" ref="J658:K658" si="11">MEDIAN(J5:J657)</f>
        <v>43</v>
      </c>
      <c r="K658" s="36">
        <f t="shared" si="11"/>
        <v>5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AJ698"/>
  <sheetViews>
    <sheetView topLeftCell="A427" workbookViewId="0">
      <selection activeCell="X10" sqref="A1:XFD1048576"/>
    </sheetView>
  </sheetViews>
  <sheetFormatPr defaultRowHeight="15"/>
  <cols>
    <col min="1" max="7" width="9.140625" style="12"/>
    <col min="8" max="8" width="16.7109375" style="12" customWidth="1"/>
    <col min="9" max="9" width="9.42578125" style="12" customWidth="1"/>
    <col min="10" max="14" width="9.140625" style="12"/>
    <col min="15" max="15" width="15.42578125" style="12" customWidth="1"/>
    <col min="16" max="16" width="24.7109375" style="12" customWidth="1"/>
    <col min="17" max="17" width="19" style="12" customWidth="1"/>
    <col min="18" max="18" width="17.42578125" style="12" customWidth="1"/>
    <col min="19" max="19" width="17.85546875" style="12" customWidth="1"/>
    <col min="20" max="20" width="11.5703125" style="12" bestFit="1" customWidth="1"/>
    <col min="21" max="21" width="12.28515625" style="12" bestFit="1" customWidth="1"/>
    <col min="22" max="22" width="22.42578125" style="12" bestFit="1" customWidth="1"/>
    <col min="23" max="23" width="13.7109375" style="12" bestFit="1" customWidth="1"/>
    <col min="24" max="24" width="9" style="12" bestFit="1" customWidth="1"/>
    <col min="25" max="25" width="14.85546875" style="12" bestFit="1" customWidth="1"/>
    <col min="26" max="26" width="9.28515625" style="12" customWidth="1"/>
    <col min="27" max="27" width="14.28515625" style="12" customWidth="1"/>
    <col min="28" max="31" width="11.5703125" style="12" bestFit="1" customWidth="1"/>
    <col min="32" max="32" width="9.140625" style="12"/>
    <col min="33" max="35" width="11.5703125" style="12" bestFit="1" customWidth="1"/>
    <col min="36" max="16384" width="9.140625" style="12"/>
  </cols>
  <sheetData>
    <row r="3" spans="1:36" ht="39.75" customHeight="1">
      <c r="A3" s="17"/>
      <c r="B3" s="87" t="s">
        <v>163</v>
      </c>
      <c r="C3" s="87"/>
      <c r="D3" s="87"/>
      <c r="E3" s="87"/>
      <c r="F3" s="87"/>
      <c r="G3" s="87"/>
      <c r="H3" s="87"/>
      <c r="I3" s="87" t="s">
        <v>162</v>
      </c>
      <c r="J3" s="87"/>
      <c r="K3" s="87"/>
      <c r="L3" s="87" t="s">
        <v>164</v>
      </c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 t="s">
        <v>161</v>
      </c>
      <c r="AA3" s="87"/>
      <c r="AB3" s="87"/>
      <c r="AC3" s="87"/>
      <c r="AD3" s="87"/>
      <c r="AE3" s="87"/>
      <c r="AF3" s="87"/>
      <c r="AG3" s="87"/>
      <c r="AH3" s="87"/>
      <c r="AI3" s="87"/>
      <c r="AJ3" s="87"/>
    </row>
    <row r="4" spans="1:36" ht="45">
      <c r="B4" s="12" t="s">
        <v>88</v>
      </c>
      <c r="C4" s="12" t="s">
        <v>96</v>
      </c>
      <c r="D4" s="12" t="s">
        <v>97</v>
      </c>
      <c r="E4" s="12" t="s">
        <v>98</v>
      </c>
      <c r="F4" s="12" t="s">
        <v>99</v>
      </c>
      <c r="G4" s="12" t="s">
        <v>100</v>
      </c>
      <c r="H4" s="12" t="s">
        <v>101</v>
      </c>
      <c r="I4" s="12" t="s">
        <v>134</v>
      </c>
      <c r="J4" s="12" t="s">
        <v>133</v>
      </c>
      <c r="K4" s="12" t="s">
        <v>135</v>
      </c>
      <c r="L4" s="12" t="s">
        <v>137</v>
      </c>
      <c r="M4" s="12" t="s">
        <v>138</v>
      </c>
      <c r="N4" s="12" t="s">
        <v>139</v>
      </c>
      <c r="O4" s="12" t="s">
        <v>140</v>
      </c>
      <c r="P4" s="12" t="s">
        <v>147</v>
      </c>
      <c r="Q4" s="12" t="s">
        <v>141</v>
      </c>
      <c r="R4" s="12" t="s">
        <v>142</v>
      </c>
      <c r="S4" s="12" t="s">
        <v>143</v>
      </c>
      <c r="T4" s="12" t="s">
        <v>144</v>
      </c>
      <c r="U4" s="12" t="s">
        <v>145</v>
      </c>
      <c r="V4" s="12" t="s">
        <v>146</v>
      </c>
      <c r="W4" s="12" t="s">
        <v>150</v>
      </c>
      <c r="X4" s="12" t="s">
        <v>151</v>
      </c>
      <c r="Y4" s="12" t="s">
        <v>152</v>
      </c>
      <c r="Z4" s="39" t="s">
        <v>4</v>
      </c>
      <c r="AA4" s="39" t="s">
        <v>160</v>
      </c>
      <c r="AB4" s="39" t="s">
        <v>100</v>
      </c>
      <c r="AC4" s="39" t="s">
        <v>118</v>
      </c>
      <c r="AD4" s="39" t="s">
        <v>119</v>
      </c>
      <c r="AE4" s="39" t="s">
        <v>120</v>
      </c>
      <c r="AF4" s="39" t="s">
        <v>121</v>
      </c>
      <c r="AG4" s="39" t="s">
        <v>46</v>
      </c>
      <c r="AH4" s="39" t="s">
        <v>42</v>
      </c>
      <c r="AI4" s="39" t="s">
        <v>153</v>
      </c>
      <c r="AJ4" s="39" t="s">
        <v>48</v>
      </c>
    </row>
    <row r="5" spans="1:36">
      <c r="C5" s="12">
        <v>63.4</v>
      </c>
      <c r="D5" s="12">
        <v>22</v>
      </c>
      <c r="E5" s="12">
        <v>18.8</v>
      </c>
      <c r="F5" s="12">
        <v>5.84</v>
      </c>
      <c r="G5" s="12">
        <v>398</v>
      </c>
      <c r="H5" s="12">
        <v>3.22</v>
      </c>
      <c r="I5" s="12">
        <v>63</v>
      </c>
      <c r="J5" s="12">
        <v>26</v>
      </c>
      <c r="K5" s="12">
        <f>I5-J5</f>
        <v>37</v>
      </c>
      <c r="P5" s="12">
        <v>718</v>
      </c>
      <c r="S5" s="12">
        <v>170</v>
      </c>
      <c r="T5" s="37">
        <f>(2.04-1.75)/2.04</f>
        <v>0.14215686274509806</v>
      </c>
      <c r="U5" s="37">
        <f>(6.66-7)/6.66</f>
        <v>-5.1051051051051032E-2</v>
      </c>
      <c r="V5" s="38">
        <f>T5*U5</f>
        <v>-7.2572572572572559E-3</v>
      </c>
      <c r="W5" s="38"/>
      <c r="X5" s="38"/>
      <c r="Y5" s="38"/>
      <c r="Z5" s="86" t="s">
        <v>154</v>
      </c>
      <c r="AA5" s="44" t="s">
        <v>52</v>
      </c>
      <c r="AB5" s="39">
        <f>AVERAGE(404.8,405.2,405,404.4,403.6)</f>
        <v>404.6</v>
      </c>
      <c r="AC5" s="8">
        <f>AVERAGE(21.87,19.82,20,19.96,20.01)</f>
        <v>20.332000000000001</v>
      </c>
      <c r="AD5" s="84">
        <f>AVERAGE(8.868,8.176,8.055,8.039,8.75)</f>
        <v>8.3775999999999993</v>
      </c>
      <c r="AE5" s="84">
        <f>AVERAGE(10.18,9.339,9.312,9.505,9.457)</f>
        <v>9.5586000000000002</v>
      </c>
      <c r="AF5" s="78">
        <f>AVERAGE(4.979,4.503,4.651,4.703,4.714)</f>
        <v>4.7099999999999991</v>
      </c>
      <c r="AG5" s="84">
        <f>AVERAGE(0.87,0.86,0.85,0.85,0.85)</f>
        <v>0.85600000000000009</v>
      </c>
      <c r="AH5" s="8">
        <f>AVERAGE(54.8,55.25,56.62,57.67,57.08)</f>
        <v>56.283999999999992</v>
      </c>
      <c r="AI5" s="78">
        <f>AVERAGE(0.58,0.55,0.55,0.6,0.59)</f>
        <v>0.57399999999999995</v>
      </c>
      <c r="AJ5" s="78">
        <v>59</v>
      </c>
    </row>
    <row r="6" spans="1:36">
      <c r="C6" s="12">
        <v>59.8</v>
      </c>
      <c r="D6" s="12">
        <v>22.3</v>
      </c>
      <c r="F6" s="12">
        <v>5.86</v>
      </c>
      <c r="G6" s="12">
        <v>397</v>
      </c>
      <c r="H6" s="12">
        <v>3.57</v>
      </c>
      <c r="I6" s="12">
        <v>72</v>
      </c>
      <c r="J6" s="12">
        <v>10</v>
      </c>
      <c r="K6" s="12">
        <f>I6-J6</f>
        <v>62</v>
      </c>
      <c r="T6" s="37"/>
      <c r="U6" s="37"/>
      <c r="V6" s="38"/>
      <c r="W6" s="38"/>
      <c r="X6" s="38"/>
      <c r="Y6" s="38"/>
      <c r="Z6" s="86"/>
      <c r="AA6" s="44" t="s">
        <v>53</v>
      </c>
      <c r="AB6" s="8">
        <f>AVERAGE(404.3,405.1,405.7,405.1,404.8)</f>
        <v>405.00000000000006</v>
      </c>
      <c r="AC6" s="8">
        <f>AVERAGE(22.05,20.05,20.43,20.31,20.24)</f>
        <v>20.616</v>
      </c>
      <c r="AD6" s="84"/>
      <c r="AE6" s="84"/>
      <c r="AF6" s="78"/>
      <c r="AG6" s="84"/>
      <c r="AH6" s="8">
        <f>AVERAGE(52.99,52.56,53.41,54.57,56.07)</f>
        <v>53.92</v>
      </c>
      <c r="AI6" s="78"/>
      <c r="AJ6" s="78"/>
    </row>
    <row r="7" spans="1:36">
      <c r="C7" s="12">
        <v>57.4</v>
      </c>
      <c r="D7" s="12">
        <v>22.5</v>
      </c>
      <c r="F7" s="12">
        <v>5.87</v>
      </c>
      <c r="G7" s="12">
        <v>398</v>
      </c>
      <c r="H7" s="12">
        <v>3.12</v>
      </c>
      <c r="I7" s="12">
        <v>64</v>
      </c>
      <c r="J7" s="12">
        <v>62</v>
      </c>
      <c r="K7" s="12">
        <f t="shared" ref="K7:K70" si="0">I7-J7</f>
        <v>2</v>
      </c>
      <c r="Z7" s="86"/>
      <c r="AA7" s="39" t="s">
        <v>54</v>
      </c>
      <c r="AB7" s="8">
        <f>AVERAGE(408.3,404,405.1,403.7,404.3)</f>
        <v>405.08000000000004</v>
      </c>
      <c r="AC7" s="31">
        <f>AVERAGE(0.346,0.471,0.29,0.268,0.513)</f>
        <v>0.37759999999999999</v>
      </c>
      <c r="AD7" s="84"/>
      <c r="AE7" s="84"/>
      <c r="AF7" s="78"/>
      <c r="AG7" s="84"/>
      <c r="AH7" s="8">
        <f>AVERAGE(410,403.8,416.8,388.1,410.7)</f>
        <v>405.88</v>
      </c>
      <c r="AI7" s="78"/>
      <c r="AJ7" s="78"/>
    </row>
    <row r="8" spans="1:36">
      <c r="C8" s="12">
        <v>56</v>
      </c>
      <c r="D8" s="12">
        <v>22.7</v>
      </c>
      <c r="F8" s="12">
        <v>5.85</v>
      </c>
      <c r="G8" s="12">
        <v>396</v>
      </c>
      <c r="H8" s="12">
        <v>3.05</v>
      </c>
      <c r="I8" s="12">
        <v>69</v>
      </c>
      <c r="J8" s="12">
        <v>48</v>
      </c>
      <c r="K8" s="12">
        <f t="shared" si="0"/>
        <v>21</v>
      </c>
      <c r="Z8" s="86" t="s">
        <v>155</v>
      </c>
      <c r="AA8" s="44" t="s">
        <v>52</v>
      </c>
      <c r="AB8" s="8">
        <f>AVERAGE(403.8,403.6,403.6,402.4,403.7)</f>
        <v>403.42</v>
      </c>
      <c r="AC8" s="8">
        <f>AVERAGE(19.87,19.85,20.78,20.81,20.76)</f>
        <v>20.414000000000001</v>
      </c>
      <c r="AD8" s="84">
        <f>AVERAGE(8.002,8.076,8.445,8.335,8.333)</f>
        <v>8.2382000000000009</v>
      </c>
      <c r="AE8" s="84">
        <f>AVERAGE(9.371,9.399,9.775,9.451,9.712)</f>
        <v>9.541599999999999</v>
      </c>
      <c r="AF8" s="84">
        <f>AVERAGE(4.878,4.488,4.498,4.474,4.741)</f>
        <v>4.6158000000000001</v>
      </c>
      <c r="AG8" s="84">
        <f>AVERAGE(0.86,0.85,0.84,0.86,0.85)</f>
        <v>0.85199999999999998</v>
      </c>
      <c r="AH8" s="8">
        <f>AVERAGE(57.13,55.11,56.87,56.27,56.16)</f>
        <v>56.308000000000007</v>
      </c>
      <c r="AI8" s="78">
        <f>AVERAGE(0.6,0.57,0.57,0.58,0.57)</f>
        <v>0.57799999999999996</v>
      </c>
      <c r="AJ8" s="78">
        <v>59</v>
      </c>
    </row>
    <row r="9" spans="1:36">
      <c r="C9" s="12">
        <v>59.8</v>
      </c>
      <c r="D9" s="12">
        <v>22.6</v>
      </c>
      <c r="F9" s="12">
        <v>5.86</v>
      </c>
      <c r="G9" s="12">
        <v>399</v>
      </c>
      <c r="H9" s="12">
        <v>3.34</v>
      </c>
      <c r="I9" s="12">
        <v>61</v>
      </c>
      <c r="J9" s="12">
        <v>13</v>
      </c>
      <c r="K9" s="12">
        <f t="shared" si="0"/>
        <v>48</v>
      </c>
      <c r="Z9" s="86"/>
      <c r="AA9" s="44" t="s">
        <v>53</v>
      </c>
      <c r="AB9" s="8">
        <f>AVERAGE(402.8,404.1,403.3,402.5,403.9)</f>
        <v>403.32</v>
      </c>
      <c r="AC9" s="8">
        <f>AVERAGE(20.28,19.98,21.2,20.79,21)</f>
        <v>20.65</v>
      </c>
      <c r="AD9" s="84"/>
      <c r="AE9" s="84"/>
      <c r="AF9" s="84"/>
      <c r="AG9" s="84"/>
      <c r="AH9" s="8">
        <f>AVERAGE(58.07,53.76,56.31,55.05,54.21)</f>
        <v>55.48</v>
      </c>
      <c r="AI9" s="78"/>
      <c r="AJ9" s="78"/>
    </row>
    <row r="10" spans="1:36">
      <c r="C10" s="12">
        <v>56.6</v>
      </c>
      <c r="D10" s="12">
        <v>22.7</v>
      </c>
      <c r="F10" s="12">
        <v>5.87</v>
      </c>
      <c r="G10" s="12">
        <v>396</v>
      </c>
      <c r="H10" s="12">
        <v>3.47</v>
      </c>
      <c r="I10" s="12">
        <v>46</v>
      </c>
      <c r="J10" s="12">
        <v>0</v>
      </c>
      <c r="K10" s="12">
        <f t="shared" si="0"/>
        <v>46</v>
      </c>
      <c r="Z10" s="86"/>
      <c r="AA10" s="39" t="s">
        <v>54</v>
      </c>
      <c r="AB10" s="8">
        <f>AVERAGE(404,402.6,401.3,401.1,402.3)</f>
        <v>402.26</v>
      </c>
      <c r="AC10" s="31">
        <f>AVERAGE(0.31,0.267,0.421,0.286,0.297)</f>
        <v>0.31619999999999998</v>
      </c>
      <c r="AD10" s="84"/>
      <c r="AE10" s="84"/>
      <c r="AF10" s="84"/>
      <c r="AG10" s="84"/>
      <c r="AH10" s="39">
        <f>AVERAGE(396,362.2,396,371.6,350.2)</f>
        <v>375.20000000000005</v>
      </c>
      <c r="AI10" s="78"/>
      <c r="AJ10" s="78"/>
    </row>
    <row r="11" spans="1:36">
      <c r="C11" s="12">
        <v>55.6</v>
      </c>
      <c r="D11" s="12">
        <v>22.8</v>
      </c>
      <c r="F11" s="12">
        <v>5.88</v>
      </c>
      <c r="G11" s="12">
        <v>399</v>
      </c>
      <c r="H11" s="12">
        <v>3.97</v>
      </c>
      <c r="I11" s="12">
        <v>75</v>
      </c>
      <c r="J11" s="12">
        <v>49</v>
      </c>
      <c r="K11" s="12">
        <f t="shared" si="0"/>
        <v>26</v>
      </c>
      <c r="Z11" s="86" t="s">
        <v>156</v>
      </c>
      <c r="AA11" s="44" t="s">
        <v>52</v>
      </c>
      <c r="AB11" s="8">
        <f>AVERAGE(405.7,417.5,406.5,418.8,417.2)</f>
        <v>413.14</v>
      </c>
      <c r="AC11" s="8">
        <f>AVERAGE(20.58,20.54,20.31,19.64,19.66)</f>
        <v>20.145999999999997</v>
      </c>
      <c r="AD11" s="78">
        <f>AVERAGE(8.291,8.369,8.392,8.232,8.316)</f>
        <v>8.32</v>
      </c>
      <c r="AE11" s="84">
        <f>AVERAGE(9.971,9.805,9.61,9.283,9.771)</f>
        <v>9.6879999999999988</v>
      </c>
      <c r="AF11" s="84">
        <f>AVERAGE(4.921,4.925,4.742,5.48,4.967)</f>
        <v>5.0069999999999997</v>
      </c>
      <c r="AG11" s="84">
        <f>AVERAGE(0.85,0.85,0.85,0.83,0.85)</f>
        <v>0.84599999999999986</v>
      </c>
      <c r="AH11" s="8">
        <f>AVERAGE(55.33,59.63,56.32,59.97,60.17)</f>
        <v>58.284000000000006</v>
      </c>
      <c r="AI11" s="78">
        <f>AVERAGE(0.59,0.59,0.58,0.61,0.59)</f>
        <v>0.59199999999999986</v>
      </c>
      <c r="AJ11" s="78">
        <v>61</v>
      </c>
    </row>
    <row r="12" spans="1:36">
      <c r="C12" s="12">
        <v>55</v>
      </c>
      <c r="D12" s="12">
        <v>22.9</v>
      </c>
      <c r="F12" s="12">
        <v>5.84</v>
      </c>
      <c r="G12" s="12">
        <v>396</v>
      </c>
      <c r="H12" s="12">
        <v>3.98</v>
      </c>
      <c r="I12" s="12">
        <v>41</v>
      </c>
      <c r="J12" s="12">
        <v>68</v>
      </c>
      <c r="K12" s="12">
        <f t="shared" si="0"/>
        <v>-27</v>
      </c>
      <c r="Z12" s="86"/>
      <c r="AA12" s="44" t="s">
        <v>53</v>
      </c>
      <c r="AB12" s="8">
        <f>AVERAGE(405.1,417.3,406.6,420.1,419.6)</f>
        <v>413.73999999999995</v>
      </c>
      <c r="AC12" s="8">
        <f>AVERAGE(20.57,20.39,20.65,20.84,20.58)</f>
        <v>20.606000000000002</v>
      </c>
      <c r="AD12" s="78"/>
      <c r="AE12" s="84"/>
      <c r="AF12" s="84"/>
      <c r="AG12" s="84"/>
      <c r="AH12" s="8">
        <f>AVERAGE(54.95,59.95,59.64,57.68,56.77)</f>
        <v>57.798000000000002</v>
      </c>
      <c r="AI12" s="78"/>
      <c r="AJ12" s="78"/>
    </row>
    <row r="13" spans="1:36">
      <c r="C13" s="12">
        <v>54.6</v>
      </c>
      <c r="D13" s="12">
        <v>23</v>
      </c>
      <c r="F13" s="12">
        <v>5.82</v>
      </c>
      <c r="G13" s="12">
        <v>397</v>
      </c>
      <c r="H13" s="12">
        <v>3.28</v>
      </c>
      <c r="I13" s="12">
        <v>67</v>
      </c>
      <c r="J13" s="12">
        <v>44</v>
      </c>
      <c r="K13" s="12">
        <f t="shared" si="0"/>
        <v>23</v>
      </c>
      <c r="Z13" s="86"/>
      <c r="AA13" s="39" t="s">
        <v>54</v>
      </c>
      <c r="AB13" s="39">
        <f>AVERAGE(403.9,415.1,408.5,419.3,418.7)</f>
        <v>413.1</v>
      </c>
      <c r="AC13" s="31">
        <f>AVERAGE(0.341,0.302,0.378,0.32,0.461)</f>
        <v>0.3604</v>
      </c>
      <c r="AD13" s="78"/>
      <c r="AE13" s="84"/>
      <c r="AF13" s="84"/>
      <c r="AG13" s="84"/>
      <c r="AH13" s="8">
        <f>AVERAGE(487.6,361.4,350.2,410.9,378.3)</f>
        <v>397.67999999999995</v>
      </c>
      <c r="AI13" s="78"/>
      <c r="AJ13" s="78"/>
    </row>
    <row r="14" spans="1:36">
      <c r="C14" s="12">
        <v>53.5</v>
      </c>
      <c r="D14" s="12">
        <v>23.2</v>
      </c>
      <c r="F14" s="12">
        <v>5.85</v>
      </c>
      <c r="G14" s="12">
        <v>398</v>
      </c>
      <c r="H14" s="12">
        <v>3.15</v>
      </c>
      <c r="I14" s="12">
        <v>57</v>
      </c>
      <c r="J14" s="12">
        <v>4</v>
      </c>
      <c r="K14" s="12">
        <f t="shared" si="0"/>
        <v>53</v>
      </c>
      <c r="Z14" s="86" t="s">
        <v>157</v>
      </c>
      <c r="AA14" s="44" t="s">
        <v>52</v>
      </c>
      <c r="AB14" s="8">
        <f>AVERAGE(414.2,409.5,407.1,404.9)</f>
        <v>408.92500000000007</v>
      </c>
      <c r="AC14" s="8">
        <f>AVERAGE(20.02,20.19,20.15,20.2)</f>
        <v>20.14</v>
      </c>
      <c r="AD14" s="84">
        <f>AVERAGE(8.313,8.233,8.246,8.266)</f>
        <v>8.2645</v>
      </c>
      <c r="AE14" s="84">
        <f>AVERAGE(9.81,9.782,9.611,9.518)</f>
        <v>9.6802500000000009</v>
      </c>
      <c r="AF14" s="84">
        <f>AVERAGE(4.981,4.944,4.787,4.63)</f>
        <v>4.8354999999999997</v>
      </c>
      <c r="AG14" s="84">
        <f>AVERAGE(0.84,0.84,0.86,0.87)</f>
        <v>0.85250000000000004</v>
      </c>
      <c r="AH14" s="8">
        <f>AVERAGE(58.21,57.56,53.03,53.22)</f>
        <v>55.505000000000003</v>
      </c>
      <c r="AI14" s="85">
        <f>AVERAGE(0.61,0.6,0.56,0.56)</f>
        <v>0.58250000000000002</v>
      </c>
      <c r="AJ14" s="78">
        <v>60</v>
      </c>
    </row>
    <row r="15" spans="1:36">
      <c r="C15" s="12">
        <v>52.8</v>
      </c>
      <c r="D15" s="12">
        <v>23.6</v>
      </c>
      <c r="F15" s="12">
        <v>5.68</v>
      </c>
      <c r="G15" s="12">
        <v>400</v>
      </c>
      <c r="H15" s="12">
        <v>3.34</v>
      </c>
      <c r="I15" s="12">
        <v>39</v>
      </c>
      <c r="J15" s="12">
        <v>11</v>
      </c>
      <c r="K15" s="12">
        <f t="shared" si="0"/>
        <v>28</v>
      </c>
      <c r="Z15" s="86"/>
      <c r="AA15" s="44" t="s">
        <v>53</v>
      </c>
      <c r="AB15" s="8">
        <f>AVERAGE(413.1,410.8,406.8,405.5)</f>
        <v>409.05</v>
      </c>
      <c r="AC15" s="8">
        <f>AVERAGE(20.59,20.65,20.46,20.62)</f>
        <v>20.58</v>
      </c>
      <c r="AD15" s="84"/>
      <c r="AE15" s="84"/>
      <c r="AF15" s="84"/>
      <c r="AG15" s="84"/>
      <c r="AH15" s="8">
        <f>AVERAGE(56.61,54.65,52.76,51.68)</f>
        <v>53.924999999999997</v>
      </c>
      <c r="AI15" s="85"/>
      <c r="AJ15" s="78"/>
    </row>
    <row r="16" spans="1:36">
      <c r="C16" s="12">
        <v>52.6</v>
      </c>
      <c r="D16" s="12">
        <v>23.6</v>
      </c>
      <c r="F16" s="12">
        <v>5.67</v>
      </c>
      <c r="G16" s="12">
        <v>400</v>
      </c>
      <c r="H16" s="12">
        <v>3.88</v>
      </c>
      <c r="I16" s="12">
        <v>60</v>
      </c>
      <c r="J16" s="12">
        <v>53</v>
      </c>
      <c r="K16" s="12">
        <f t="shared" si="0"/>
        <v>7</v>
      </c>
      <c r="Z16" s="86"/>
      <c r="AA16" s="39" t="s">
        <v>54</v>
      </c>
      <c r="AB16" s="8">
        <f>AVERAGE(411.3,408.7,405.6,408.7)</f>
        <v>408.57499999999999</v>
      </c>
      <c r="AC16" s="39">
        <f>AVERAGE(0.308,0.409,0.447,0.288)</f>
        <v>0.36299999999999999</v>
      </c>
      <c r="AD16" s="84"/>
      <c r="AE16" s="84"/>
      <c r="AF16" s="84"/>
      <c r="AG16" s="84"/>
      <c r="AH16" s="8">
        <f>AVERAGE(384,602,373.3,463.3)</f>
        <v>455.65</v>
      </c>
      <c r="AI16" s="85"/>
      <c r="AJ16" s="78"/>
    </row>
    <row r="17" spans="3:36">
      <c r="C17" s="12">
        <v>52.4</v>
      </c>
      <c r="D17" s="12">
        <v>23.5</v>
      </c>
      <c r="F17" s="12">
        <v>5.63</v>
      </c>
      <c r="G17" s="12">
        <v>408</v>
      </c>
      <c r="H17" s="12">
        <v>2.91</v>
      </c>
      <c r="I17" s="12">
        <v>73</v>
      </c>
      <c r="J17" s="12">
        <v>57</v>
      </c>
      <c r="K17" s="12">
        <f t="shared" si="0"/>
        <v>16</v>
      </c>
      <c r="Z17" s="86" t="s">
        <v>158</v>
      </c>
      <c r="AA17" s="44" t="s">
        <v>52</v>
      </c>
      <c r="AB17" s="39">
        <f>AVERAGE(405.7,407.4,409.4,409.1,407.9)</f>
        <v>407.9</v>
      </c>
      <c r="AC17" s="8">
        <f>AVERAGE(20.26,20.14,19.58,19.9,19.71)</f>
        <v>19.917999999999999</v>
      </c>
      <c r="AD17" s="84">
        <f>AVERAGE(8.08,8.126,8.079,8.112,8.116)</f>
        <v>8.1025999999999989</v>
      </c>
      <c r="AE17" s="84">
        <f>AVERAGE(9.588,9.718,9.369,9.521,9.896)</f>
        <v>9.6183999999999994</v>
      </c>
      <c r="AF17" s="84">
        <f>AVERAGE(5.067,4.996,4.644,4.831,5.033)</f>
        <v>4.9142000000000001</v>
      </c>
      <c r="AG17" s="84">
        <f>AVERAGE(0.84,0.84,0.86,0.85,0.62)</f>
        <v>0.80199999999999994</v>
      </c>
      <c r="AH17" s="8">
        <f>AVERAGE(58.59,57.01,58.81,56.72,59.22)</f>
        <v>58.070000000000007</v>
      </c>
      <c r="AI17" s="78">
        <f>AVERAGE(0.6,0.61,0.57,0.57,0.84)</f>
        <v>0.6379999999999999</v>
      </c>
      <c r="AJ17" s="78">
        <v>65</v>
      </c>
    </row>
    <row r="18" spans="3:36">
      <c r="C18" s="12">
        <v>52.2</v>
      </c>
      <c r="D18" s="12">
        <v>23.6</v>
      </c>
      <c r="F18" s="12">
        <v>5.66</v>
      </c>
      <c r="G18" s="12">
        <v>410</v>
      </c>
      <c r="H18" s="12">
        <v>3.14</v>
      </c>
      <c r="I18" s="12">
        <v>56</v>
      </c>
      <c r="J18" s="12">
        <v>21</v>
      </c>
      <c r="K18" s="12">
        <f t="shared" si="0"/>
        <v>35</v>
      </c>
      <c r="Z18" s="86"/>
      <c r="AA18" s="44" t="s">
        <v>53</v>
      </c>
      <c r="AB18" s="8">
        <f>AVERAGE(407.3,406.6,410,409.2,408.6)</f>
        <v>408.34000000000003</v>
      </c>
      <c r="AC18" s="8">
        <f>AVERAGE(20.63,20.42,19.79,20.02,20.43)</f>
        <v>20.257999999999999</v>
      </c>
      <c r="AD18" s="84"/>
      <c r="AE18" s="84"/>
      <c r="AF18" s="84"/>
      <c r="AG18" s="84"/>
      <c r="AH18" s="8">
        <f>AVERAGE(57.48,58.26,52.38,55.77,59.17)</f>
        <v>56.612000000000002</v>
      </c>
      <c r="AI18" s="78"/>
      <c r="AJ18" s="78"/>
    </row>
    <row r="19" spans="3:36">
      <c r="C19" s="12">
        <v>52.2</v>
      </c>
      <c r="D19" s="12">
        <v>23.5</v>
      </c>
      <c r="F19" s="12">
        <v>5.7</v>
      </c>
      <c r="G19" s="12">
        <v>411</v>
      </c>
      <c r="H19" s="12">
        <v>3.37</v>
      </c>
      <c r="I19" s="12">
        <v>60</v>
      </c>
      <c r="J19" s="12">
        <v>0</v>
      </c>
      <c r="K19" s="12">
        <f t="shared" si="0"/>
        <v>60</v>
      </c>
      <c r="Z19" s="86"/>
      <c r="AA19" s="39" t="s">
        <v>54</v>
      </c>
      <c r="AB19" s="8">
        <f>AVERAGE(406.7,405.9,408.3,408.4,407.6)</f>
        <v>407.37999999999994</v>
      </c>
      <c r="AC19" s="31">
        <f>AVERAGE(0.333,0.318,0.215,0.399,0.342)</f>
        <v>0.32140000000000002</v>
      </c>
      <c r="AD19" s="84"/>
      <c r="AE19" s="84"/>
      <c r="AF19" s="84"/>
      <c r="AG19" s="84"/>
      <c r="AH19" s="8">
        <f>AVERAGE(296.1,373.3,460.6,296,309.8)</f>
        <v>347.15999999999997</v>
      </c>
      <c r="AI19" s="78"/>
      <c r="AJ19" s="78"/>
    </row>
    <row r="20" spans="3:36">
      <c r="C20" s="12">
        <v>52</v>
      </c>
      <c r="D20" s="12">
        <v>23.5</v>
      </c>
      <c r="F20" s="12">
        <v>5.76</v>
      </c>
      <c r="G20" s="12">
        <v>407</v>
      </c>
      <c r="H20" s="12">
        <v>3.35</v>
      </c>
      <c r="I20" s="12">
        <v>65</v>
      </c>
      <c r="J20" s="12">
        <v>56</v>
      </c>
      <c r="K20" s="12">
        <f t="shared" si="0"/>
        <v>9</v>
      </c>
      <c r="Z20" s="86" t="s">
        <v>159</v>
      </c>
      <c r="AA20" s="44" t="s">
        <v>52</v>
      </c>
      <c r="AB20" s="8">
        <f>AVERAGE(407.8,412.9,415.4)</f>
        <v>412.0333333333333</v>
      </c>
      <c r="AC20" s="8">
        <f>AVERAGE(19.71,20.12,20.81)</f>
        <v>20.213333333333335</v>
      </c>
      <c r="AD20" s="84">
        <f>AVERAGE(8.116,8.076,8.121)</f>
        <v>8.1043333333333347</v>
      </c>
      <c r="AE20" s="84">
        <f>AVERAGE(9.896,10.16,9.582)</f>
        <v>9.8793333333333333</v>
      </c>
      <c r="AF20" s="84">
        <f>AVERAGE(5.033,5.473,5.091)</f>
        <v>5.1990000000000007</v>
      </c>
      <c r="AG20" s="84">
        <f>AVERAGE(0.62,0.81,0.36)</f>
        <v>0.59666666666666668</v>
      </c>
      <c r="AH20" s="8">
        <f>AVERAGE(59.22,57.48,58.25)</f>
        <v>58.316666666666663</v>
      </c>
      <c r="AI20" s="85">
        <f>AVERAGE(0.54,0.66,0.65)</f>
        <v>0.6166666666666667</v>
      </c>
      <c r="AJ20" s="78">
        <v>63</v>
      </c>
    </row>
    <row r="21" spans="3:36">
      <c r="C21" s="12">
        <v>51.8</v>
      </c>
      <c r="D21" s="12">
        <v>23.5</v>
      </c>
      <c r="F21" s="12">
        <v>5.78</v>
      </c>
      <c r="G21" s="12">
        <v>406</v>
      </c>
      <c r="H21" s="12">
        <v>3.42</v>
      </c>
      <c r="I21" s="12">
        <v>74</v>
      </c>
      <c r="J21" s="12">
        <v>67</v>
      </c>
      <c r="K21" s="12">
        <f t="shared" si="0"/>
        <v>7</v>
      </c>
      <c r="Z21" s="86"/>
      <c r="AA21" s="44" t="s">
        <v>53</v>
      </c>
      <c r="AB21" s="8">
        <f>AVERAGE(408.6,414.6,415.9)</f>
        <v>413.0333333333333</v>
      </c>
      <c r="AC21" s="8">
        <f>AVERAGE(20.43,20.42,19.72)</f>
        <v>20.190000000000001</v>
      </c>
      <c r="AD21" s="84"/>
      <c r="AE21" s="84"/>
      <c r="AF21" s="84"/>
      <c r="AG21" s="84"/>
      <c r="AH21" s="8">
        <f>AVERAGE(59.12,54.92,55.16)</f>
        <v>56.4</v>
      </c>
      <c r="AI21" s="85"/>
      <c r="AJ21" s="78"/>
    </row>
    <row r="22" spans="3:36">
      <c r="C22" s="12">
        <v>51.6</v>
      </c>
      <c r="D22" s="12">
        <v>23.5</v>
      </c>
      <c r="F22" s="12">
        <v>5.8</v>
      </c>
      <c r="G22" s="12">
        <v>403</v>
      </c>
      <c r="H22" s="12">
        <v>3.22</v>
      </c>
      <c r="I22" s="12">
        <v>68</v>
      </c>
      <c r="J22" s="12">
        <v>18</v>
      </c>
      <c r="K22" s="12">
        <f t="shared" si="0"/>
        <v>50</v>
      </c>
      <c r="Z22" s="86"/>
      <c r="AA22" s="39" t="s">
        <v>54</v>
      </c>
      <c r="AB22" s="39">
        <f>AVERAGE(407.6,413.5,415.8)</f>
        <v>412.3</v>
      </c>
      <c r="AC22" s="39">
        <f>AVERAGE(0.342,0.372,0.345)</f>
        <v>0.35299999999999998</v>
      </c>
      <c r="AD22" s="84"/>
      <c r="AE22" s="84"/>
      <c r="AF22" s="84"/>
      <c r="AG22" s="84"/>
      <c r="AH22" s="39">
        <f>AVERAGE(30.96,37.96,30.65)</f>
        <v>33.19</v>
      </c>
      <c r="AI22" s="85"/>
      <c r="AJ22" s="78"/>
    </row>
    <row r="23" spans="3:36">
      <c r="C23" s="12">
        <v>51.4</v>
      </c>
      <c r="D23" s="12">
        <v>23.6</v>
      </c>
      <c r="F23" s="12">
        <v>5.75</v>
      </c>
      <c r="G23" s="12">
        <v>400</v>
      </c>
      <c r="H23" s="12">
        <v>3.28</v>
      </c>
      <c r="I23" s="12">
        <v>37</v>
      </c>
      <c r="J23" s="12">
        <v>0</v>
      </c>
      <c r="K23" s="12">
        <f t="shared" si="0"/>
        <v>37</v>
      </c>
    </row>
    <row r="24" spans="3:36">
      <c r="C24" s="12">
        <v>51.6</v>
      </c>
      <c r="D24" s="12">
        <v>23.7</v>
      </c>
      <c r="F24" s="12">
        <v>5.78</v>
      </c>
      <c r="G24" s="12">
        <v>397</v>
      </c>
      <c r="H24" s="12">
        <v>3.53</v>
      </c>
      <c r="I24" s="12">
        <v>70</v>
      </c>
      <c r="J24" s="12">
        <v>16</v>
      </c>
      <c r="K24" s="12">
        <f t="shared" si="0"/>
        <v>54</v>
      </c>
    </row>
    <row r="25" spans="3:36">
      <c r="C25" s="12">
        <v>53.8</v>
      </c>
      <c r="D25" s="12">
        <v>23.8</v>
      </c>
      <c r="F25" s="12">
        <v>5.72</v>
      </c>
      <c r="G25" s="12">
        <v>395</v>
      </c>
      <c r="H25" s="12">
        <v>3.27</v>
      </c>
      <c r="I25" s="12">
        <v>56</v>
      </c>
      <c r="J25" s="12">
        <v>65</v>
      </c>
      <c r="K25" s="12">
        <f t="shared" si="0"/>
        <v>-9</v>
      </c>
    </row>
    <row r="26" spans="3:36">
      <c r="C26" s="12">
        <v>54</v>
      </c>
      <c r="D26" s="12">
        <v>23.9</v>
      </c>
      <c r="F26" s="12">
        <v>5.74</v>
      </c>
      <c r="G26" s="12">
        <v>400</v>
      </c>
      <c r="H26" s="12">
        <v>3.3</v>
      </c>
      <c r="I26" s="12">
        <v>72</v>
      </c>
      <c r="J26" s="12">
        <v>53</v>
      </c>
      <c r="K26" s="12">
        <f t="shared" si="0"/>
        <v>19</v>
      </c>
    </row>
    <row r="27" spans="3:36">
      <c r="C27" s="12">
        <v>53.8</v>
      </c>
      <c r="D27" s="12">
        <v>23.8</v>
      </c>
      <c r="F27" s="12">
        <v>5.69</v>
      </c>
      <c r="G27" s="12">
        <v>400</v>
      </c>
      <c r="H27" s="12">
        <v>3.41</v>
      </c>
      <c r="I27" s="12">
        <v>42</v>
      </c>
      <c r="J27" s="12">
        <v>13</v>
      </c>
      <c r="K27" s="12">
        <f t="shared" si="0"/>
        <v>29</v>
      </c>
    </row>
    <row r="28" spans="3:36">
      <c r="C28" s="12">
        <v>53.2</v>
      </c>
      <c r="D28" s="12">
        <v>23.9</v>
      </c>
      <c r="F28" s="12">
        <v>5.66</v>
      </c>
      <c r="G28" s="12">
        <v>400</v>
      </c>
      <c r="H28" s="12">
        <v>3.25</v>
      </c>
      <c r="I28" s="12">
        <v>41</v>
      </c>
      <c r="J28" s="12">
        <v>44</v>
      </c>
      <c r="K28" s="12">
        <f t="shared" si="0"/>
        <v>-3</v>
      </c>
    </row>
    <row r="29" spans="3:36">
      <c r="C29" s="12">
        <v>52.8</v>
      </c>
      <c r="D29" s="12">
        <v>23.9</v>
      </c>
      <c r="F29" s="12">
        <v>5.68</v>
      </c>
      <c r="G29" s="12">
        <v>404</v>
      </c>
      <c r="H29" s="12">
        <v>3.28</v>
      </c>
      <c r="I29" s="12">
        <v>68</v>
      </c>
      <c r="J29" s="12">
        <v>66</v>
      </c>
      <c r="K29" s="12">
        <f t="shared" si="0"/>
        <v>2</v>
      </c>
    </row>
    <row r="30" spans="3:36">
      <c r="C30" s="12">
        <v>52.6</v>
      </c>
      <c r="D30" s="12">
        <v>24</v>
      </c>
      <c r="F30" s="12">
        <v>5.7</v>
      </c>
      <c r="G30" s="12">
        <v>403</v>
      </c>
      <c r="H30" s="12">
        <v>3.27</v>
      </c>
      <c r="I30" s="12">
        <v>74</v>
      </c>
      <c r="J30" s="12">
        <v>44</v>
      </c>
      <c r="K30" s="12">
        <f t="shared" si="0"/>
        <v>30</v>
      </c>
    </row>
    <row r="31" spans="3:36">
      <c r="C31" s="12">
        <v>52.2</v>
      </c>
      <c r="D31" s="12">
        <v>24</v>
      </c>
      <c r="F31" s="12">
        <v>5.68</v>
      </c>
      <c r="G31" s="12">
        <v>401</v>
      </c>
      <c r="H31" s="12">
        <v>3.25</v>
      </c>
      <c r="I31" s="12">
        <v>57</v>
      </c>
      <c r="J31" s="12">
        <v>11</v>
      </c>
      <c r="K31" s="12">
        <f t="shared" si="0"/>
        <v>46</v>
      </c>
    </row>
    <row r="32" spans="3:36">
      <c r="C32" s="12">
        <v>51.6</v>
      </c>
      <c r="D32" s="12">
        <v>24.1</v>
      </c>
      <c r="F32" s="12">
        <v>5.66</v>
      </c>
      <c r="G32" s="12">
        <v>402</v>
      </c>
      <c r="H32" s="12">
        <v>3.3</v>
      </c>
      <c r="I32" s="12">
        <v>59</v>
      </c>
      <c r="J32" s="12">
        <v>7</v>
      </c>
      <c r="K32" s="12">
        <f t="shared" si="0"/>
        <v>52</v>
      </c>
    </row>
    <row r="33" spans="3:11">
      <c r="C33" s="12">
        <v>51.4</v>
      </c>
      <c r="D33" s="12">
        <v>24.1</v>
      </c>
      <c r="F33" s="12">
        <v>5.67</v>
      </c>
      <c r="G33" s="12">
        <v>404</v>
      </c>
      <c r="H33" s="12">
        <v>3.3</v>
      </c>
      <c r="I33" s="12">
        <v>70</v>
      </c>
      <c r="J33" s="12">
        <v>53</v>
      </c>
      <c r="K33" s="12">
        <f t="shared" si="0"/>
        <v>17</v>
      </c>
    </row>
    <row r="34" spans="3:11">
      <c r="I34" s="12">
        <v>41</v>
      </c>
      <c r="J34" s="12">
        <v>58</v>
      </c>
      <c r="K34" s="12">
        <f t="shared" si="0"/>
        <v>-17</v>
      </c>
    </row>
    <row r="35" spans="3:11">
      <c r="I35" s="12">
        <v>76</v>
      </c>
      <c r="J35" s="12">
        <v>25</v>
      </c>
      <c r="K35" s="12">
        <f t="shared" si="0"/>
        <v>51</v>
      </c>
    </row>
    <row r="36" spans="3:11">
      <c r="I36" s="12">
        <v>68</v>
      </c>
      <c r="J36" s="12">
        <v>12</v>
      </c>
      <c r="K36" s="12">
        <f t="shared" si="0"/>
        <v>56</v>
      </c>
    </row>
    <row r="37" spans="3:11">
      <c r="I37" s="12">
        <v>55</v>
      </c>
      <c r="J37" s="12">
        <v>11</v>
      </c>
      <c r="K37" s="12">
        <f t="shared" si="0"/>
        <v>44</v>
      </c>
    </row>
    <row r="38" spans="3:11">
      <c r="I38" s="12">
        <v>71</v>
      </c>
      <c r="J38" s="12">
        <v>50</v>
      </c>
      <c r="K38" s="12">
        <f t="shared" si="0"/>
        <v>21</v>
      </c>
    </row>
    <row r="39" spans="3:11">
      <c r="I39" s="12">
        <v>56</v>
      </c>
      <c r="J39" s="12">
        <v>67</v>
      </c>
      <c r="K39" s="12">
        <f t="shared" si="0"/>
        <v>-11</v>
      </c>
    </row>
    <row r="40" spans="3:11">
      <c r="I40" s="12">
        <v>68</v>
      </c>
      <c r="J40" s="12">
        <v>18</v>
      </c>
      <c r="K40" s="12">
        <f t="shared" si="0"/>
        <v>50</v>
      </c>
    </row>
    <row r="41" spans="3:11">
      <c r="I41" s="12">
        <v>62</v>
      </c>
      <c r="J41" s="12">
        <v>0</v>
      </c>
      <c r="K41" s="12">
        <f t="shared" si="0"/>
        <v>62</v>
      </c>
    </row>
    <row r="42" spans="3:11">
      <c r="I42" s="12">
        <v>39</v>
      </c>
      <c r="J42" s="12">
        <v>49</v>
      </c>
      <c r="K42" s="12">
        <f t="shared" si="0"/>
        <v>-10</v>
      </c>
    </row>
    <row r="43" spans="3:11">
      <c r="I43" s="12">
        <v>56</v>
      </c>
      <c r="J43" s="12">
        <v>0</v>
      </c>
      <c r="K43" s="12">
        <f t="shared" si="0"/>
        <v>56</v>
      </c>
    </row>
    <row r="44" spans="3:11">
      <c r="I44" s="12">
        <v>69</v>
      </c>
      <c r="J44" s="12">
        <v>63</v>
      </c>
      <c r="K44" s="12">
        <f t="shared" si="0"/>
        <v>6</v>
      </c>
    </row>
    <row r="45" spans="3:11">
      <c r="I45" s="12">
        <v>75</v>
      </c>
      <c r="J45" s="12">
        <v>26</v>
      </c>
      <c r="K45" s="12">
        <f t="shared" si="0"/>
        <v>49</v>
      </c>
    </row>
    <row r="46" spans="3:11">
      <c r="I46" s="12">
        <v>71</v>
      </c>
      <c r="J46" s="12">
        <v>11</v>
      </c>
      <c r="K46" s="12">
        <f t="shared" si="0"/>
        <v>60</v>
      </c>
    </row>
    <row r="47" spans="3:11">
      <c r="I47" s="12">
        <v>68</v>
      </c>
      <c r="J47" s="12">
        <v>55</v>
      </c>
      <c r="K47" s="12">
        <f t="shared" si="0"/>
        <v>13</v>
      </c>
    </row>
    <row r="48" spans="3:11">
      <c r="I48" s="12">
        <v>75</v>
      </c>
      <c r="J48" s="12">
        <v>45</v>
      </c>
      <c r="K48" s="12">
        <f t="shared" si="0"/>
        <v>30</v>
      </c>
    </row>
    <row r="49" spans="9:11">
      <c r="I49" s="12">
        <v>66</v>
      </c>
      <c r="J49" s="12">
        <v>13</v>
      </c>
      <c r="K49" s="12">
        <f t="shared" si="0"/>
        <v>53</v>
      </c>
    </row>
    <row r="50" spans="9:11">
      <c r="I50" s="12">
        <v>58</v>
      </c>
      <c r="J50" s="12">
        <v>50</v>
      </c>
      <c r="K50" s="12">
        <f t="shared" si="0"/>
        <v>8</v>
      </c>
    </row>
    <row r="51" spans="9:11">
      <c r="I51" s="12">
        <v>65</v>
      </c>
      <c r="J51" s="12">
        <v>59</v>
      </c>
      <c r="K51" s="12">
        <f t="shared" si="0"/>
        <v>6</v>
      </c>
    </row>
    <row r="52" spans="9:11">
      <c r="I52" s="12">
        <v>60</v>
      </c>
      <c r="J52" s="12">
        <v>10</v>
      </c>
      <c r="K52" s="12">
        <f t="shared" si="0"/>
        <v>50</v>
      </c>
    </row>
    <row r="53" spans="9:11">
      <c r="I53" s="12">
        <v>40</v>
      </c>
      <c r="J53" s="12">
        <v>29</v>
      </c>
      <c r="K53" s="12">
        <f t="shared" si="0"/>
        <v>11</v>
      </c>
    </row>
    <row r="54" spans="9:11">
      <c r="I54" s="12">
        <v>58</v>
      </c>
      <c r="J54" s="12">
        <v>56</v>
      </c>
      <c r="K54" s="12">
        <f t="shared" si="0"/>
        <v>2</v>
      </c>
    </row>
    <row r="55" spans="9:11">
      <c r="I55" s="12">
        <v>69</v>
      </c>
      <c r="J55" s="12">
        <v>45</v>
      </c>
      <c r="K55" s="12">
        <f t="shared" si="0"/>
        <v>24</v>
      </c>
    </row>
    <row r="56" spans="9:11">
      <c r="I56" s="12">
        <v>72</v>
      </c>
      <c r="J56" s="12">
        <v>10</v>
      </c>
      <c r="K56" s="12">
        <f t="shared" si="0"/>
        <v>62</v>
      </c>
    </row>
    <row r="57" spans="9:11">
      <c r="I57" s="12">
        <v>50</v>
      </c>
      <c r="J57" s="12">
        <v>44</v>
      </c>
      <c r="K57" s="12">
        <f t="shared" si="0"/>
        <v>6</v>
      </c>
    </row>
    <row r="58" spans="9:11">
      <c r="I58" s="12">
        <v>56</v>
      </c>
      <c r="J58" s="12">
        <v>61</v>
      </c>
      <c r="K58" s="12">
        <f t="shared" si="0"/>
        <v>-5</v>
      </c>
    </row>
    <row r="59" spans="9:11">
      <c r="I59" s="12">
        <v>57</v>
      </c>
      <c r="J59" s="12">
        <v>9</v>
      </c>
      <c r="K59" s="12">
        <f t="shared" si="0"/>
        <v>48</v>
      </c>
    </row>
    <row r="60" spans="9:11">
      <c r="I60" s="12">
        <v>58</v>
      </c>
      <c r="J60" s="12">
        <v>16</v>
      </c>
      <c r="K60" s="12">
        <f t="shared" si="0"/>
        <v>42</v>
      </c>
    </row>
    <row r="61" spans="9:11">
      <c r="I61" s="12">
        <v>61</v>
      </c>
      <c r="J61" s="12">
        <v>67</v>
      </c>
      <c r="K61" s="12">
        <f t="shared" si="0"/>
        <v>-6</v>
      </c>
    </row>
    <row r="62" spans="9:11">
      <c r="I62" s="12">
        <v>68</v>
      </c>
      <c r="J62" s="12">
        <v>45</v>
      </c>
      <c r="K62" s="12">
        <f t="shared" si="0"/>
        <v>23</v>
      </c>
    </row>
    <row r="63" spans="9:11">
      <c r="I63" s="12">
        <v>74</v>
      </c>
      <c r="J63" s="12">
        <v>0</v>
      </c>
      <c r="K63" s="12">
        <f t="shared" si="0"/>
        <v>74</v>
      </c>
    </row>
    <row r="64" spans="9:11">
      <c r="I64" s="12">
        <v>57</v>
      </c>
      <c r="J64" s="12">
        <v>58</v>
      </c>
      <c r="K64" s="12">
        <f t="shared" si="0"/>
        <v>-1</v>
      </c>
    </row>
    <row r="65" spans="9:11">
      <c r="I65" s="12">
        <v>54</v>
      </c>
      <c r="J65" s="12">
        <v>52</v>
      </c>
      <c r="K65" s="12">
        <f t="shared" si="0"/>
        <v>2</v>
      </c>
    </row>
    <row r="66" spans="9:11">
      <c r="I66" s="12">
        <v>71</v>
      </c>
      <c r="J66" s="12">
        <v>0</v>
      </c>
      <c r="K66" s="12">
        <f t="shared" si="0"/>
        <v>71</v>
      </c>
    </row>
    <row r="67" spans="9:11">
      <c r="I67" s="12">
        <v>59</v>
      </c>
      <c r="J67" s="12">
        <v>39</v>
      </c>
      <c r="K67" s="12">
        <f t="shared" si="0"/>
        <v>20</v>
      </c>
    </row>
    <row r="68" spans="9:11">
      <c r="I68" s="12">
        <v>65</v>
      </c>
      <c r="J68" s="12">
        <v>0</v>
      </c>
      <c r="K68" s="12">
        <f t="shared" si="0"/>
        <v>65</v>
      </c>
    </row>
    <row r="69" spans="9:11">
      <c r="I69" s="12">
        <v>62</v>
      </c>
      <c r="J69" s="12">
        <v>31</v>
      </c>
      <c r="K69" s="12">
        <f t="shared" si="0"/>
        <v>31</v>
      </c>
    </row>
    <row r="70" spans="9:11">
      <c r="I70" s="12">
        <v>55</v>
      </c>
      <c r="J70" s="12">
        <v>65</v>
      </c>
      <c r="K70" s="12">
        <f t="shared" si="0"/>
        <v>-10</v>
      </c>
    </row>
    <row r="71" spans="9:11">
      <c r="I71" s="12">
        <v>59</v>
      </c>
      <c r="J71" s="12">
        <v>19</v>
      </c>
      <c r="K71" s="12">
        <f t="shared" ref="K71:K134" si="1">I71-J71</f>
        <v>40</v>
      </c>
    </row>
    <row r="72" spans="9:11">
      <c r="I72" s="12">
        <v>76</v>
      </c>
      <c r="J72" s="12">
        <v>0</v>
      </c>
      <c r="K72" s="12">
        <f t="shared" si="1"/>
        <v>76</v>
      </c>
    </row>
    <row r="73" spans="9:11">
      <c r="I73" s="12">
        <v>73</v>
      </c>
      <c r="J73" s="12">
        <v>55</v>
      </c>
      <c r="K73" s="12">
        <f t="shared" si="1"/>
        <v>18</v>
      </c>
    </row>
    <row r="74" spans="9:11">
      <c r="I74" s="12">
        <v>64</v>
      </c>
      <c r="J74" s="12">
        <v>52</v>
      </c>
      <c r="K74" s="12">
        <f t="shared" si="1"/>
        <v>12</v>
      </c>
    </row>
    <row r="75" spans="9:11">
      <c r="I75" s="12">
        <v>76</v>
      </c>
      <c r="J75" s="12">
        <v>13</v>
      </c>
      <c r="K75" s="12">
        <f t="shared" si="1"/>
        <v>63</v>
      </c>
    </row>
    <row r="76" spans="9:11">
      <c r="I76" s="12">
        <v>62</v>
      </c>
      <c r="J76" s="12">
        <v>50</v>
      </c>
      <c r="K76" s="12">
        <f t="shared" si="1"/>
        <v>12</v>
      </c>
    </row>
    <row r="77" spans="9:11">
      <c r="I77" s="12">
        <v>64</v>
      </c>
      <c r="J77" s="12">
        <v>48</v>
      </c>
      <c r="K77" s="12">
        <f t="shared" si="1"/>
        <v>16</v>
      </c>
    </row>
    <row r="78" spans="9:11">
      <c r="I78" s="12">
        <v>49</v>
      </c>
      <c r="J78" s="12">
        <v>9</v>
      </c>
      <c r="K78" s="12">
        <f t="shared" si="1"/>
        <v>40</v>
      </c>
    </row>
    <row r="79" spans="9:11">
      <c r="I79" s="12">
        <v>34</v>
      </c>
      <c r="J79" s="12">
        <v>0</v>
      </c>
      <c r="K79" s="12">
        <f t="shared" si="1"/>
        <v>34</v>
      </c>
    </row>
    <row r="80" spans="9:11">
      <c r="I80" s="12">
        <v>74</v>
      </c>
      <c r="J80" s="12">
        <v>51</v>
      </c>
      <c r="K80" s="12">
        <f t="shared" si="1"/>
        <v>23</v>
      </c>
    </row>
    <row r="81" spans="9:11">
      <c r="I81" s="12">
        <v>65</v>
      </c>
      <c r="J81" s="12">
        <v>46</v>
      </c>
      <c r="K81" s="12">
        <f t="shared" si="1"/>
        <v>19</v>
      </c>
    </row>
    <row r="82" spans="9:11">
      <c r="I82" s="12">
        <v>48</v>
      </c>
      <c r="J82" s="12">
        <v>10</v>
      </c>
      <c r="K82" s="12">
        <f t="shared" si="1"/>
        <v>38</v>
      </c>
    </row>
    <row r="83" spans="9:11">
      <c r="I83" s="12">
        <v>61</v>
      </c>
      <c r="J83" s="12">
        <v>35</v>
      </c>
      <c r="K83" s="12">
        <f t="shared" si="1"/>
        <v>26</v>
      </c>
    </row>
    <row r="84" spans="9:11">
      <c r="I84" s="12">
        <v>55</v>
      </c>
      <c r="J84" s="12">
        <v>66</v>
      </c>
      <c r="K84" s="12">
        <f t="shared" si="1"/>
        <v>-11</v>
      </c>
    </row>
    <row r="85" spans="9:11">
      <c r="I85" s="12">
        <v>64</v>
      </c>
      <c r="J85" s="12">
        <v>19</v>
      </c>
      <c r="K85" s="12">
        <f t="shared" si="1"/>
        <v>45</v>
      </c>
    </row>
    <row r="86" spans="9:11">
      <c r="I86" s="12">
        <v>38</v>
      </c>
      <c r="J86" s="12">
        <v>8</v>
      </c>
      <c r="K86" s="12">
        <f t="shared" si="1"/>
        <v>30</v>
      </c>
    </row>
    <row r="87" spans="9:11">
      <c r="I87" s="12">
        <v>56</v>
      </c>
      <c r="J87" s="12">
        <v>68</v>
      </c>
      <c r="K87" s="12">
        <f t="shared" si="1"/>
        <v>-12</v>
      </c>
    </row>
    <row r="88" spans="9:11">
      <c r="I88" s="12">
        <v>57</v>
      </c>
      <c r="J88" s="12">
        <v>39</v>
      </c>
      <c r="K88" s="12">
        <f t="shared" si="1"/>
        <v>18</v>
      </c>
    </row>
    <row r="89" spans="9:11">
      <c r="I89" s="12">
        <v>56</v>
      </c>
      <c r="J89" s="12">
        <v>0</v>
      </c>
      <c r="K89" s="12">
        <f t="shared" si="1"/>
        <v>56</v>
      </c>
    </row>
    <row r="90" spans="9:11">
      <c r="I90" s="12">
        <v>57</v>
      </c>
      <c r="J90" s="12">
        <v>68</v>
      </c>
      <c r="K90" s="12">
        <f t="shared" si="1"/>
        <v>-11</v>
      </c>
    </row>
    <row r="91" spans="9:11">
      <c r="I91" s="12">
        <v>75</v>
      </c>
      <c r="J91" s="12">
        <v>11</v>
      </c>
      <c r="K91" s="12">
        <f t="shared" si="1"/>
        <v>64</v>
      </c>
    </row>
    <row r="92" spans="9:11">
      <c r="I92" s="12">
        <v>64</v>
      </c>
      <c r="J92" s="12">
        <v>24</v>
      </c>
      <c r="K92" s="12">
        <f t="shared" si="1"/>
        <v>40</v>
      </c>
    </row>
    <row r="93" spans="9:11">
      <c r="I93" s="12">
        <v>65</v>
      </c>
      <c r="J93" s="12">
        <v>58</v>
      </c>
      <c r="K93" s="12">
        <f t="shared" si="1"/>
        <v>7</v>
      </c>
    </row>
    <row r="94" spans="9:11">
      <c r="I94" s="12">
        <v>40</v>
      </c>
      <c r="J94" s="12">
        <v>13</v>
      </c>
      <c r="K94" s="12">
        <f t="shared" si="1"/>
        <v>27</v>
      </c>
    </row>
    <row r="95" spans="9:11">
      <c r="I95" s="12">
        <v>73</v>
      </c>
      <c r="J95" s="12">
        <v>28</v>
      </c>
      <c r="K95" s="12">
        <f t="shared" si="1"/>
        <v>45</v>
      </c>
    </row>
    <row r="96" spans="9:11">
      <c r="I96" s="12">
        <v>39</v>
      </c>
      <c r="J96" s="12">
        <v>57</v>
      </c>
      <c r="K96" s="12">
        <f t="shared" si="1"/>
        <v>-18</v>
      </c>
    </row>
    <row r="97" spans="9:11">
      <c r="I97" s="12">
        <v>43</v>
      </c>
      <c r="J97" s="35">
        <v>0</v>
      </c>
      <c r="K97" s="12">
        <f t="shared" si="1"/>
        <v>43</v>
      </c>
    </row>
    <row r="98" spans="9:11">
      <c r="I98" s="12">
        <v>76</v>
      </c>
      <c r="J98" s="12">
        <v>53</v>
      </c>
      <c r="K98" s="12">
        <f t="shared" si="1"/>
        <v>23</v>
      </c>
    </row>
    <row r="99" spans="9:11">
      <c r="I99" s="12">
        <v>55</v>
      </c>
      <c r="J99" s="12">
        <v>44</v>
      </c>
      <c r="K99" s="12">
        <f t="shared" si="1"/>
        <v>11</v>
      </c>
    </row>
    <row r="100" spans="9:11">
      <c r="I100" s="12">
        <v>70</v>
      </c>
      <c r="J100" s="12">
        <v>47</v>
      </c>
      <c r="K100" s="12">
        <f t="shared" si="1"/>
        <v>23</v>
      </c>
    </row>
    <row r="101" spans="9:11">
      <c r="I101" s="12">
        <v>55</v>
      </c>
      <c r="J101" s="12">
        <v>0</v>
      </c>
      <c r="K101" s="12">
        <f t="shared" si="1"/>
        <v>55</v>
      </c>
    </row>
    <row r="102" spans="9:11">
      <c r="I102" s="12">
        <v>76</v>
      </c>
      <c r="J102" s="12">
        <v>66</v>
      </c>
      <c r="K102" s="12">
        <f t="shared" si="1"/>
        <v>10</v>
      </c>
    </row>
    <row r="103" spans="9:11">
      <c r="I103" s="12">
        <v>44</v>
      </c>
      <c r="J103" s="12">
        <v>45</v>
      </c>
      <c r="K103" s="12">
        <f t="shared" si="1"/>
        <v>-1</v>
      </c>
    </row>
    <row r="104" spans="9:11">
      <c r="I104" s="12">
        <v>65</v>
      </c>
      <c r="J104" s="12">
        <v>0</v>
      </c>
      <c r="K104" s="12">
        <f t="shared" si="1"/>
        <v>65</v>
      </c>
    </row>
    <row r="105" spans="9:11">
      <c r="I105" s="12">
        <v>55</v>
      </c>
      <c r="J105" s="12">
        <v>60</v>
      </c>
      <c r="K105" s="12">
        <f t="shared" si="1"/>
        <v>-5</v>
      </c>
    </row>
    <row r="106" spans="9:11">
      <c r="I106" s="12">
        <v>63</v>
      </c>
      <c r="J106" s="12">
        <v>68</v>
      </c>
      <c r="K106" s="12">
        <f t="shared" si="1"/>
        <v>-5</v>
      </c>
    </row>
    <row r="107" spans="9:11">
      <c r="I107" s="12">
        <v>75</v>
      </c>
      <c r="J107" s="12">
        <v>13</v>
      </c>
      <c r="K107" s="12">
        <f t="shared" si="1"/>
        <v>62</v>
      </c>
    </row>
    <row r="108" spans="9:11">
      <c r="I108" s="12">
        <v>33</v>
      </c>
      <c r="J108" s="12">
        <v>57</v>
      </c>
      <c r="K108" s="12">
        <f t="shared" si="1"/>
        <v>-24</v>
      </c>
    </row>
    <row r="109" spans="9:11">
      <c r="I109" s="12">
        <v>76</v>
      </c>
      <c r="J109" s="12">
        <v>9</v>
      </c>
      <c r="K109" s="12">
        <f t="shared" si="1"/>
        <v>67</v>
      </c>
    </row>
    <row r="110" spans="9:11">
      <c r="I110" s="12">
        <v>38</v>
      </c>
      <c r="J110" s="12">
        <v>52</v>
      </c>
      <c r="K110" s="12">
        <f t="shared" si="1"/>
        <v>-14</v>
      </c>
    </row>
    <row r="111" spans="9:11">
      <c r="I111" s="12">
        <v>75</v>
      </c>
      <c r="J111" s="12">
        <v>27</v>
      </c>
      <c r="K111" s="12">
        <f t="shared" si="1"/>
        <v>48</v>
      </c>
    </row>
    <row r="112" spans="9:11">
      <c r="I112" s="12">
        <v>56</v>
      </c>
      <c r="J112" s="12">
        <v>38</v>
      </c>
      <c r="K112" s="12">
        <f t="shared" si="1"/>
        <v>18</v>
      </c>
    </row>
    <row r="113" spans="9:11">
      <c r="I113" s="12">
        <v>38</v>
      </c>
      <c r="J113" s="12">
        <v>46</v>
      </c>
      <c r="K113" s="12">
        <f t="shared" si="1"/>
        <v>-8</v>
      </c>
    </row>
    <row r="114" spans="9:11">
      <c r="I114" s="12">
        <v>76</v>
      </c>
      <c r="J114" s="12">
        <v>11</v>
      </c>
      <c r="K114" s="12">
        <f t="shared" si="1"/>
        <v>65</v>
      </c>
    </row>
    <row r="115" spans="9:11">
      <c r="I115" s="12">
        <v>50</v>
      </c>
      <c r="J115" s="12">
        <v>50</v>
      </c>
      <c r="K115" s="12">
        <f t="shared" si="1"/>
        <v>0</v>
      </c>
    </row>
    <row r="116" spans="9:11">
      <c r="I116" s="12">
        <v>66</v>
      </c>
      <c r="J116" s="12">
        <v>0</v>
      </c>
      <c r="K116" s="12">
        <f t="shared" si="1"/>
        <v>66</v>
      </c>
    </row>
    <row r="117" spans="9:11">
      <c r="I117" s="12">
        <v>46</v>
      </c>
      <c r="J117" s="12">
        <v>57</v>
      </c>
      <c r="K117" s="12">
        <f t="shared" si="1"/>
        <v>-11</v>
      </c>
    </row>
    <row r="118" spans="9:11">
      <c r="I118" s="12">
        <v>42</v>
      </c>
      <c r="J118" s="12">
        <v>0</v>
      </c>
      <c r="K118" s="12">
        <f t="shared" si="1"/>
        <v>42</v>
      </c>
    </row>
    <row r="119" spans="9:11">
      <c r="I119" s="12">
        <v>67</v>
      </c>
      <c r="J119" s="12">
        <v>68</v>
      </c>
      <c r="K119" s="12">
        <f t="shared" si="1"/>
        <v>-1</v>
      </c>
    </row>
    <row r="120" spans="9:11">
      <c r="I120" s="12">
        <v>55</v>
      </c>
      <c r="J120" s="12">
        <v>13</v>
      </c>
      <c r="K120" s="12">
        <f t="shared" si="1"/>
        <v>42</v>
      </c>
    </row>
    <row r="121" spans="9:11">
      <c r="I121" s="12">
        <v>66</v>
      </c>
      <c r="J121" s="12">
        <v>58</v>
      </c>
      <c r="K121" s="12">
        <f t="shared" si="1"/>
        <v>8</v>
      </c>
    </row>
    <row r="122" spans="9:11">
      <c r="I122" s="12">
        <v>70</v>
      </c>
      <c r="J122" s="12">
        <v>9</v>
      </c>
      <c r="K122" s="12">
        <f t="shared" si="1"/>
        <v>61</v>
      </c>
    </row>
    <row r="123" spans="9:11">
      <c r="I123" s="12">
        <v>58</v>
      </c>
      <c r="J123" s="12">
        <v>52</v>
      </c>
      <c r="K123" s="12">
        <f t="shared" si="1"/>
        <v>6</v>
      </c>
    </row>
    <row r="124" spans="9:11">
      <c r="I124" s="12">
        <v>55</v>
      </c>
      <c r="J124" s="12">
        <v>19</v>
      </c>
      <c r="K124" s="12">
        <f t="shared" si="1"/>
        <v>36</v>
      </c>
    </row>
    <row r="125" spans="9:11">
      <c r="I125" s="12">
        <v>38</v>
      </c>
      <c r="J125" s="12">
        <v>44</v>
      </c>
      <c r="K125" s="12">
        <f t="shared" si="1"/>
        <v>-6</v>
      </c>
    </row>
    <row r="126" spans="9:11">
      <c r="I126" s="12">
        <v>55</v>
      </c>
      <c r="J126" s="12">
        <v>59</v>
      </c>
      <c r="K126" s="12">
        <f t="shared" si="1"/>
        <v>-4</v>
      </c>
    </row>
    <row r="127" spans="9:11">
      <c r="I127" s="12">
        <v>73</v>
      </c>
      <c r="J127" s="12">
        <v>0</v>
      </c>
      <c r="K127" s="12">
        <f t="shared" si="1"/>
        <v>73</v>
      </c>
    </row>
    <row r="128" spans="9:11">
      <c r="I128" s="12">
        <v>33</v>
      </c>
      <c r="J128" s="12">
        <v>47</v>
      </c>
      <c r="K128" s="12">
        <f t="shared" si="1"/>
        <v>-14</v>
      </c>
    </row>
    <row r="129" spans="9:11">
      <c r="I129" s="12">
        <v>59</v>
      </c>
      <c r="J129" s="12">
        <v>10</v>
      </c>
      <c r="K129" s="12">
        <f t="shared" si="1"/>
        <v>49</v>
      </c>
    </row>
    <row r="130" spans="9:11">
      <c r="I130" s="12">
        <v>67</v>
      </c>
      <c r="J130" s="12">
        <v>61</v>
      </c>
      <c r="K130" s="12">
        <f t="shared" si="1"/>
        <v>6</v>
      </c>
    </row>
    <row r="131" spans="9:11">
      <c r="I131" s="12">
        <v>76</v>
      </c>
      <c r="J131" s="12">
        <v>43</v>
      </c>
      <c r="K131" s="12">
        <f t="shared" si="1"/>
        <v>33</v>
      </c>
    </row>
    <row r="132" spans="9:11">
      <c r="I132" s="12">
        <v>48</v>
      </c>
      <c r="J132" s="12">
        <v>23</v>
      </c>
      <c r="K132" s="12">
        <f t="shared" si="1"/>
        <v>25</v>
      </c>
    </row>
    <row r="133" spans="9:11">
      <c r="I133" s="12">
        <v>67</v>
      </c>
      <c r="J133" s="12">
        <v>46</v>
      </c>
      <c r="K133" s="12">
        <f t="shared" si="1"/>
        <v>21</v>
      </c>
    </row>
    <row r="134" spans="9:11">
      <c r="I134" s="12">
        <v>59</v>
      </c>
      <c r="J134" s="12">
        <v>7</v>
      </c>
      <c r="K134" s="12">
        <f t="shared" si="1"/>
        <v>52</v>
      </c>
    </row>
    <row r="135" spans="9:11">
      <c r="I135" s="12">
        <v>57</v>
      </c>
      <c r="J135" s="12">
        <v>63</v>
      </c>
      <c r="K135" s="12">
        <f t="shared" ref="K135:K198" si="2">I135-J135</f>
        <v>-6</v>
      </c>
    </row>
    <row r="136" spans="9:11">
      <c r="I136" s="12">
        <v>60</v>
      </c>
      <c r="J136" s="12">
        <v>11</v>
      </c>
      <c r="K136" s="12">
        <f t="shared" si="2"/>
        <v>49</v>
      </c>
    </row>
    <row r="137" spans="9:11">
      <c r="I137" s="12">
        <v>57</v>
      </c>
      <c r="J137" s="12">
        <v>26</v>
      </c>
      <c r="K137" s="12">
        <f t="shared" si="2"/>
        <v>31</v>
      </c>
    </row>
    <row r="138" spans="9:11">
      <c r="I138" s="12">
        <v>76</v>
      </c>
      <c r="J138" s="12">
        <v>68</v>
      </c>
      <c r="K138" s="12">
        <f t="shared" si="2"/>
        <v>8</v>
      </c>
    </row>
    <row r="139" spans="9:11">
      <c r="I139" s="12">
        <v>32</v>
      </c>
      <c r="J139" s="12">
        <v>6</v>
      </c>
      <c r="K139" s="12">
        <f t="shared" si="2"/>
        <v>26</v>
      </c>
    </row>
    <row r="140" spans="9:11">
      <c r="I140" s="12">
        <v>59</v>
      </c>
      <c r="J140" s="12">
        <v>63</v>
      </c>
      <c r="K140" s="12">
        <f t="shared" si="2"/>
        <v>-4</v>
      </c>
    </row>
    <row r="141" spans="9:11">
      <c r="I141" s="12">
        <v>56</v>
      </c>
      <c r="J141" s="12">
        <v>0</v>
      </c>
      <c r="K141" s="12">
        <f t="shared" si="2"/>
        <v>56</v>
      </c>
    </row>
    <row r="142" spans="9:11">
      <c r="I142" s="12">
        <v>55</v>
      </c>
      <c r="J142" s="12">
        <v>67</v>
      </c>
      <c r="K142" s="12">
        <f t="shared" si="2"/>
        <v>-12</v>
      </c>
    </row>
    <row r="143" spans="9:11">
      <c r="I143" s="12">
        <v>41</v>
      </c>
      <c r="J143" s="12">
        <v>2</v>
      </c>
      <c r="K143" s="12">
        <f t="shared" si="2"/>
        <v>39</v>
      </c>
    </row>
    <row r="144" spans="9:11">
      <c r="I144" s="12">
        <v>56</v>
      </c>
      <c r="J144" s="12">
        <v>53</v>
      </c>
      <c r="K144" s="12">
        <f t="shared" si="2"/>
        <v>3</v>
      </c>
    </row>
    <row r="145" spans="9:11">
      <c r="I145" s="12">
        <v>35</v>
      </c>
      <c r="J145" s="12">
        <v>13</v>
      </c>
      <c r="K145" s="12">
        <f t="shared" si="2"/>
        <v>22</v>
      </c>
    </row>
    <row r="146" spans="9:11">
      <c r="I146" s="12">
        <v>76</v>
      </c>
      <c r="J146" s="12">
        <v>55</v>
      </c>
      <c r="K146" s="12">
        <f t="shared" si="2"/>
        <v>21</v>
      </c>
    </row>
    <row r="147" spans="9:11">
      <c r="I147" s="12">
        <v>55</v>
      </c>
      <c r="J147" s="12">
        <v>46</v>
      </c>
      <c r="K147" s="12">
        <f t="shared" si="2"/>
        <v>9</v>
      </c>
    </row>
    <row r="148" spans="9:11">
      <c r="I148" s="12">
        <v>60</v>
      </c>
      <c r="J148" s="12">
        <v>11</v>
      </c>
      <c r="K148" s="12">
        <f t="shared" si="2"/>
        <v>49</v>
      </c>
    </row>
    <row r="149" spans="9:11">
      <c r="I149" s="12">
        <v>57</v>
      </c>
      <c r="J149" s="12">
        <v>50</v>
      </c>
      <c r="K149" s="12">
        <f t="shared" si="2"/>
        <v>7</v>
      </c>
    </row>
    <row r="150" spans="9:11">
      <c r="I150" s="12">
        <v>65</v>
      </c>
      <c r="J150" s="12">
        <v>61</v>
      </c>
      <c r="K150" s="12">
        <f t="shared" si="2"/>
        <v>4</v>
      </c>
    </row>
    <row r="151" spans="9:11">
      <c r="I151" s="12">
        <v>68</v>
      </c>
      <c r="J151" s="12">
        <v>10</v>
      </c>
      <c r="K151" s="12">
        <f t="shared" si="2"/>
        <v>58</v>
      </c>
    </row>
    <row r="152" spans="9:11">
      <c r="I152" s="12">
        <v>57</v>
      </c>
      <c r="J152" s="12">
        <v>53</v>
      </c>
      <c r="K152" s="12">
        <f t="shared" si="2"/>
        <v>4</v>
      </c>
    </row>
    <row r="153" spans="9:11">
      <c r="I153" s="12">
        <v>44</v>
      </c>
      <c r="J153" s="12">
        <v>16</v>
      </c>
      <c r="K153" s="12">
        <f t="shared" si="2"/>
        <v>28</v>
      </c>
    </row>
    <row r="154" spans="9:11">
      <c r="I154" s="12">
        <v>74</v>
      </c>
      <c r="J154" s="12">
        <v>47</v>
      </c>
      <c r="K154" s="12">
        <f t="shared" si="2"/>
        <v>27</v>
      </c>
    </row>
    <row r="155" spans="9:11">
      <c r="I155" s="12">
        <v>53</v>
      </c>
      <c r="J155" s="12">
        <v>41</v>
      </c>
      <c r="K155" s="12">
        <f t="shared" si="2"/>
        <v>12</v>
      </c>
    </row>
    <row r="156" spans="9:11">
      <c r="I156" s="12">
        <v>50</v>
      </c>
      <c r="J156" s="12">
        <v>26</v>
      </c>
      <c r="K156" s="12">
        <f t="shared" si="2"/>
        <v>24</v>
      </c>
    </row>
    <row r="157" spans="9:11">
      <c r="I157" s="12">
        <v>51</v>
      </c>
      <c r="J157" s="12">
        <v>68</v>
      </c>
      <c r="K157" s="12">
        <f t="shared" si="2"/>
        <v>-17</v>
      </c>
    </row>
    <row r="158" spans="9:11">
      <c r="I158" s="12">
        <v>76</v>
      </c>
      <c r="J158" s="12">
        <v>12</v>
      </c>
      <c r="K158" s="12">
        <f t="shared" si="2"/>
        <v>64</v>
      </c>
    </row>
    <row r="159" spans="9:11">
      <c r="I159" s="12">
        <v>38</v>
      </c>
      <c r="J159" s="12">
        <v>65</v>
      </c>
      <c r="K159" s="12">
        <f t="shared" si="2"/>
        <v>-27</v>
      </c>
    </row>
    <row r="160" spans="9:11">
      <c r="I160" s="12">
        <v>75</v>
      </c>
      <c r="J160" s="12">
        <v>34</v>
      </c>
      <c r="K160" s="12">
        <f t="shared" si="2"/>
        <v>41</v>
      </c>
    </row>
    <row r="161" spans="9:11">
      <c r="I161" s="12">
        <v>58</v>
      </c>
      <c r="J161" s="12">
        <v>44</v>
      </c>
      <c r="K161" s="12">
        <f t="shared" si="2"/>
        <v>14</v>
      </c>
    </row>
    <row r="162" spans="9:11">
      <c r="I162" s="12">
        <v>75</v>
      </c>
      <c r="J162" s="12">
        <v>34</v>
      </c>
      <c r="K162" s="12">
        <f t="shared" si="2"/>
        <v>41</v>
      </c>
    </row>
    <row r="163" spans="9:11">
      <c r="I163" s="12">
        <v>60</v>
      </c>
      <c r="J163" s="12">
        <v>0</v>
      </c>
      <c r="K163" s="12">
        <f t="shared" si="2"/>
        <v>60</v>
      </c>
    </row>
    <row r="164" spans="9:11">
      <c r="I164" s="12">
        <v>69</v>
      </c>
      <c r="J164" s="12">
        <v>56</v>
      </c>
      <c r="K164" s="12">
        <f t="shared" si="2"/>
        <v>13</v>
      </c>
    </row>
    <row r="165" spans="9:11">
      <c r="I165" s="12">
        <v>56</v>
      </c>
      <c r="J165" s="12">
        <v>12</v>
      </c>
      <c r="K165" s="12">
        <f t="shared" si="2"/>
        <v>44</v>
      </c>
    </row>
    <row r="166" spans="9:11">
      <c r="I166" s="12">
        <v>55</v>
      </c>
      <c r="J166" s="12">
        <v>60</v>
      </c>
      <c r="K166" s="12">
        <f t="shared" si="2"/>
        <v>-5</v>
      </c>
    </row>
    <row r="167" spans="9:11">
      <c r="I167" s="12">
        <v>76</v>
      </c>
      <c r="J167" s="12">
        <v>12</v>
      </c>
      <c r="K167" s="12">
        <f t="shared" si="2"/>
        <v>64</v>
      </c>
    </row>
    <row r="168" spans="9:11">
      <c r="I168" s="12">
        <v>61</v>
      </c>
      <c r="J168" s="12">
        <v>62</v>
      </c>
      <c r="K168" s="12">
        <f t="shared" si="2"/>
        <v>-1</v>
      </c>
    </row>
    <row r="169" spans="9:11">
      <c r="I169" s="12">
        <v>36</v>
      </c>
      <c r="J169" s="12">
        <v>30</v>
      </c>
      <c r="K169" s="12">
        <f t="shared" si="2"/>
        <v>6</v>
      </c>
    </row>
    <row r="170" spans="9:11">
      <c r="I170" s="12">
        <v>44</v>
      </c>
      <c r="J170" s="12">
        <v>49</v>
      </c>
      <c r="K170" s="12">
        <f t="shared" si="2"/>
        <v>-5</v>
      </c>
    </row>
    <row r="171" spans="9:11">
      <c r="I171" s="12">
        <v>33</v>
      </c>
      <c r="J171" s="12">
        <v>15</v>
      </c>
      <c r="K171" s="12">
        <f t="shared" si="2"/>
        <v>18</v>
      </c>
    </row>
    <row r="172" spans="9:11">
      <c r="I172" s="12">
        <v>48</v>
      </c>
      <c r="J172" s="12">
        <v>53</v>
      </c>
      <c r="K172" s="12">
        <f t="shared" si="2"/>
        <v>-5</v>
      </c>
    </row>
    <row r="173" spans="9:11">
      <c r="I173" s="12">
        <v>55</v>
      </c>
      <c r="J173" s="12">
        <v>9</v>
      </c>
      <c r="K173" s="12">
        <f t="shared" si="2"/>
        <v>46</v>
      </c>
    </row>
    <row r="174" spans="9:11">
      <c r="I174" s="12">
        <v>53</v>
      </c>
      <c r="J174" s="12">
        <v>56</v>
      </c>
      <c r="K174" s="12">
        <f t="shared" si="2"/>
        <v>-3</v>
      </c>
    </row>
    <row r="175" spans="9:11">
      <c r="I175" s="12">
        <v>42</v>
      </c>
      <c r="J175" s="12">
        <v>42</v>
      </c>
      <c r="K175" s="12">
        <f t="shared" si="2"/>
        <v>0</v>
      </c>
    </row>
    <row r="176" spans="9:11">
      <c r="I176" s="12">
        <v>32</v>
      </c>
      <c r="J176" s="12">
        <v>0</v>
      </c>
      <c r="K176" s="12">
        <f t="shared" si="2"/>
        <v>32</v>
      </c>
    </row>
    <row r="177" spans="9:11">
      <c r="I177" s="12">
        <v>55</v>
      </c>
      <c r="J177" s="12">
        <v>15</v>
      </c>
      <c r="K177" s="12">
        <f t="shared" si="2"/>
        <v>40</v>
      </c>
    </row>
    <row r="178" spans="9:11">
      <c r="I178" s="12">
        <v>53</v>
      </c>
      <c r="J178" s="12">
        <v>16</v>
      </c>
      <c r="K178" s="12">
        <f t="shared" si="2"/>
        <v>37</v>
      </c>
    </row>
    <row r="179" spans="9:11">
      <c r="I179" s="12">
        <v>69</v>
      </c>
      <c r="J179" s="12">
        <v>0</v>
      </c>
      <c r="K179" s="12">
        <f t="shared" si="2"/>
        <v>69</v>
      </c>
    </row>
    <row r="180" spans="9:11">
      <c r="I180" s="12">
        <v>36</v>
      </c>
      <c r="J180" s="12">
        <v>52</v>
      </c>
      <c r="K180" s="12">
        <f t="shared" si="2"/>
        <v>-16</v>
      </c>
    </row>
    <row r="181" spans="9:11">
      <c r="I181" s="12">
        <v>63</v>
      </c>
      <c r="J181" s="12">
        <v>7</v>
      </c>
      <c r="K181" s="12">
        <f t="shared" si="2"/>
        <v>56</v>
      </c>
    </row>
    <row r="182" spans="9:11">
      <c r="I182" s="12">
        <v>74</v>
      </c>
      <c r="J182" s="12">
        <v>68</v>
      </c>
      <c r="K182" s="12">
        <f t="shared" si="2"/>
        <v>6</v>
      </c>
    </row>
    <row r="183" spans="9:11">
      <c r="I183" s="12">
        <v>52</v>
      </c>
      <c r="J183" s="12">
        <v>7</v>
      </c>
      <c r="K183" s="12">
        <f t="shared" si="2"/>
        <v>45</v>
      </c>
    </row>
    <row r="184" spans="9:11">
      <c r="I184" s="12">
        <v>50</v>
      </c>
      <c r="J184" s="12">
        <v>67</v>
      </c>
      <c r="K184" s="12">
        <f t="shared" si="2"/>
        <v>-17</v>
      </c>
    </row>
    <row r="185" spans="9:11">
      <c r="I185" s="12">
        <v>49</v>
      </c>
      <c r="J185" s="12">
        <v>0</v>
      </c>
      <c r="K185" s="12">
        <f t="shared" si="2"/>
        <v>49</v>
      </c>
    </row>
    <row r="186" spans="9:11">
      <c r="I186" s="12">
        <v>73</v>
      </c>
      <c r="J186" s="12">
        <v>49</v>
      </c>
      <c r="K186" s="12">
        <f t="shared" si="2"/>
        <v>24</v>
      </c>
    </row>
    <row r="187" spans="9:11">
      <c r="I187" s="12">
        <v>68</v>
      </c>
      <c r="J187" s="12">
        <v>19</v>
      </c>
      <c r="K187" s="12">
        <f t="shared" si="2"/>
        <v>49</v>
      </c>
    </row>
    <row r="188" spans="9:11">
      <c r="I188" s="12">
        <v>47</v>
      </c>
      <c r="J188" s="12">
        <v>61</v>
      </c>
      <c r="K188" s="12">
        <f t="shared" si="2"/>
        <v>-14</v>
      </c>
    </row>
    <row r="189" spans="9:11">
      <c r="I189" s="12">
        <v>53</v>
      </c>
      <c r="J189" s="12">
        <v>0</v>
      </c>
      <c r="K189" s="12">
        <f t="shared" si="2"/>
        <v>53</v>
      </c>
    </row>
    <row r="190" spans="9:11">
      <c r="I190" s="12">
        <v>29</v>
      </c>
      <c r="J190" s="12">
        <v>69</v>
      </c>
      <c r="K190" s="12">
        <f t="shared" si="2"/>
        <v>-40</v>
      </c>
    </row>
    <row r="191" spans="9:11">
      <c r="I191" s="12">
        <v>51</v>
      </c>
      <c r="J191" s="12">
        <v>38</v>
      </c>
      <c r="K191" s="12">
        <f t="shared" si="2"/>
        <v>13</v>
      </c>
    </row>
    <row r="192" spans="9:11">
      <c r="I192" s="12">
        <v>48</v>
      </c>
      <c r="J192" s="12">
        <v>12</v>
      </c>
      <c r="K192" s="12">
        <f t="shared" si="2"/>
        <v>36</v>
      </c>
    </row>
    <row r="193" spans="9:11">
      <c r="I193" s="12">
        <v>43</v>
      </c>
      <c r="J193" s="12">
        <v>58</v>
      </c>
      <c r="K193" s="12">
        <f t="shared" si="2"/>
        <v>-15</v>
      </c>
    </row>
    <row r="194" spans="9:11">
      <c r="I194" s="12">
        <v>64</v>
      </c>
      <c r="J194" s="12">
        <v>3</v>
      </c>
      <c r="K194" s="12">
        <f t="shared" si="2"/>
        <v>61</v>
      </c>
    </row>
    <row r="195" spans="9:11">
      <c r="I195" s="12">
        <v>59</v>
      </c>
      <c r="J195" s="12">
        <v>54</v>
      </c>
      <c r="K195" s="12">
        <f t="shared" si="2"/>
        <v>5</v>
      </c>
    </row>
    <row r="196" spans="9:11">
      <c r="I196" s="12">
        <v>45</v>
      </c>
      <c r="J196" s="12">
        <v>13</v>
      </c>
      <c r="K196" s="12">
        <f t="shared" si="2"/>
        <v>32</v>
      </c>
    </row>
    <row r="197" spans="9:11">
      <c r="I197" s="12">
        <v>67</v>
      </c>
      <c r="J197" s="12">
        <v>68</v>
      </c>
      <c r="K197" s="12">
        <f t="shared" si="2"/>
        <v>-1</v>
      </c>
    </row>
    <row r="198" spans="9:11">
      <c r="I198" s="12">
        <v>51</v>
      </c>
      <c r="J198" s="12">
        <v>11</v>
      </c>
      <c r="K198" s="12">
        <f t="shared" si="2"/>
        <v>40</v>
      </c>
    </row>
    <row r="199" spans="9:11">
      <c r="I199" s="12">
        <v>48</v>
      </c>
      <c r="J199" s="12">
        <v>68</v>
      </c>
      <c r="K199" s="12">
        <f t="shared" ref="K199:K262" si="3">I199-J199</f>
        <v>-20</v>
      </c>
    </row>
    <row r="200" spans="9:11">
      <c r="I200" s="12">
        <v>56</v>
      </c>
      <c r="J200" s="12">
        <v>9</v>
      </c>
      <c r="K200" s="12">
        <f t="shared" si="3"/>
        <v>47</v>
      </c>
    </row>
    <row r="201" spans="9:11">
      <c r="I201" s="12">
        <v>68</v>
      </c>
      <c r="J201" s="12">
        <v>62</v>
      </c>
      <c r="K201" s="12">
        <f t="shared" si="3"/>
        <v>6</v>
      </c>
    </row>
    <row r="202" spans="9:11">
      <c r="I202" s="12">
        <v>66</v>
      </c>
      <c r="J202" s="12">
        <v>0</v>
      </c>
      <c r="K202" s="12">
        <f t="shared" si="3"/>
        <v>66</v>
      </c>
    </row>
    <row r="203" spans="9:11">
      <c r="I203" s="12">
        <v>55</v>
      </c>
      <c r="J203" s="12">
        <v>57</v>
      </c>
      <c r="K203" s="12">
        <f t="shared" si="3"/>
        <v>-2</v>
      </c>
    </row>
    <row r="204" spans="9:11">
      <c r="I204" s="12">
        <v>68</v>
      </c>
      <c r="J204" s="12">
        <v>6</v>
      </c>
      <c r="K204" s="12">
        <f t="shared" si="3"/>
        <v>62</v>
      </c>
    </row>
    <row r="205" spans="9:11">
      <c r="I205" s="12">
        <v>44</v>
      </c>
      <c r="J205" s="12">
        <v>62</v>
      </c>
      <c r="K205" s="12">
        <f t="shared" si="3"/>
        <v>-18</v>
      </c>
    </row>
    <row r="206" spans="9:11">
      <c r="I206" s="12">
        <v>55</v>
      </c>
      <c r="J206" s="12">
        <v>6</v>
      </c>
      <c r="K206" s="12">
        <f t="shared" si="3"/>
        <v>49</v>
      </c>
    </row>
    <row r="207" spans="9:11">
      <c r="I207" s="12">
        <v>58</v>
      </c>
      <c r="J207" s="12">
        <v>43</v>
      </c>
      <c r="K207" s="12">
        <f t="shared" si="3"/>
        <v>15</v>
      </c>
    </row>
    <row r="208" spans="9:11">
      <c r="I208" s="12">
        <v>56</v>
      </c>
      <c r="J208" s="12">
        <v>52</v>
      </c>
      <c r="K208" s="12">
        <f t="shared" si="3"/>
        <v>4</v>
      </c>
    </row>
    <row r="209" spans="9:11">
      <c r="I209" s="12">
        <v>63</v>
      </c>
      <c r="J209" s="12">
        <v>13</v>
      </c>
      <c r="K209" s="12">
        <f t="shared" si="3"/>
        <v>50</v>
      </c>
    </row>
    <row r="210" spans="9:11">
      <c r="I210" s="12">
        <v>45</v>
      </c>
      <c r="J210" s="12">
        <v>66</v>
      </c>
      <c r="K210" s="12">
        <f t="shared" si="3"/>
        <v>-21</v>
      </c>
    </row>
    <row r="211" spans="9:11">
      <c r="I211" s="12">
        <v>32</v>
      </c>
      <c r="J211" s="12">
        <v>6</v>
      </c>
      <c r="K211" s="12">
        <f t="shared" si="3"/>
        <v>26</v>
      </c>
    </row>
    <row r="212" spans="9:11">
      <c r="I212" s="12">
        <v>27</v>
      </c>
      <c r="J212" s="12">
        <v>43</v>
      </c>
      <c r="K212" s="12">
        <f t="shared" si="3"/>
        <v>-16</v>
      </c>
    </row>
    <row r="213" spans="9:11">
      <c r="I213" s="12">
        <v>35</v>
      </c>
      <c r="J213" s="12">
        <v>1</v>
      </c>
      <c r="K213" s="12">
        <f t="shared" si="3"/>
        <v>34</v>
      </c>
    </row>
    <row r="214" spans="9:11">
      <c r="I214" s="12">
        <v>37</v>
      </c>
      <c r="J214" s="12">
        <v>9</v>
      </c>
      <c r="K214" s="12">
        <f t="shared" si="3"/>
        <v>28</v>
      </c>
    </row>
    <row r="215" spans="9:11">
      <c r="I215" s="12">
        <v>45</v>
      </c>
      <c r="J215" s="12">
        <v>56</v>
      </c>
      <c r="K215" s="12">
        <f t="shared" si="3"/>
        <v>-11</v>
      </c>
    </row>
    <row r="216" spans="9:11">
      <c r="I216" s="12">
        <v>46</v>
      </c>
      <c r="J216" s="12">
        <v>13</v>
      </c>
      <c r="K216" s="12">
        <f t="shared" si="3"/>
        <v>33</v>
      </c>
    </row>
    <row r="217" spans="9:11">
      <c r="I217" s="12">
        <v>76</v>
      </c>
      <c r="J217" s="12">
        <v>0</v>
      </c>
      <c r="K217" s="12">
        <f t="shared" si="3"/>
        <v>76</v>
      </c>
    </row>
    <row r="218" spans="9:11">
      <c r="I218" s="12">
        <v>63</v>
      </c>
      <c r="J218" s="12">
        <v>11</v>
      </c>
      <c r="K218" s="12">
        <f t="shared" si="3"/>
        <v>52</v>
      </c>
    </row>
    <row r="219" spans="9:11">
      <c r="I219" s="12">
        <v>65</v>
      </c>
      <c r="J219" s="12">
        <v>68</v>
      </c>
      <c r="K219" s="12">
        <f t="shared" si="3"/>
        <v>-3</v>
      </c>
    </row>
    <row r="220" spans="9:11">
      <c r="I220" s="12">
        <v>48</v>
      </c>
      <c r="J220" s="12">
        <v>53</v>
      </c>
      <c r="K220" s="12">
        <f t="shared" si="3"/>
        <v>-5</v>
      </c>
    </row>
    <row r="221" spans="9:11">
      <c r="I221" s="12">
        <v>0</v>
      </c>
      <c r="J221" s="12">
        <v>35</v>
      </c>
      <c r="K221" s="12">
        <f t="shared" si="3"/>
        <v>-35</v>
      </c>
    </row>
    <row r="222" spans="9:11">
      <c r="I222" s="12">
        <v>66</v>
      </c>
      <c r="J222" s="12">
        <v>52</v>
      </c>
      <c r="K222" s="12">
        <f t="shared" si="3"/>
        <v>14</v>
      </c>
    </row>
    <row r="223" spans="9:11">
      <c r="I223" s="12">
        <v>0</v>
      </c>
      <c r="J223" s="12">
        <v>43</v>
      </c>
      <c r="K223" s="12">
        <f t="shared" si="3"/>
        <v>-43</v>
      </c>
    </row>
    <row r="224" spans="9:11">
      <c r="I224" s="12">
        <v>66</v>
      </c>
      <c r="J224" s="12">
        <v>12</v>
      </c>
      <c r="K224" s="12">
        <f t="shared" si="3"/>
        <v>54</v>
      </c>
    </row>
    <row r="225" spans="9:11">
      <c r="I225" s="12">
        <v>21</v>
      </c>
      <c r="J225" s="12">
        <v>63</v>
      </c>
      <c r="K225" s="12">
        <f t="shared" si="3"/>
        <v>-42</v>
      </c>
    </row>
    <row r="226" spans="9:11">
      <c r="I226" s="12">
        <v>85</v>
      </c>
      <c r="J226" s="12">
        <v>59</v>
      </c>
      <c r="K226" s="12">
        <f t="shared" si="3"/>
        <v>26</v>
      </c>
    </row>
    <row r="227" spans="9:11">
      <c r="I227" s="12">
        <v>53</v>
      </c>
      <c r="J227" s="12">
        <v>48</v>
      </c>
      <c r="K227" s="12">
        <f t="shared" si="3"/>
        <v>5</v>
      </c>
    </row>
    <row r="228" spans="9:11">
      <c r="I228" s="12">
        <v>78</v>
      </c>
      <c r="J228" s="12">
        <v>11</v>
      </c>
      <c r="K228" s="12">
        <f t="shared" si="3"/>
        <v>67</v>
      </c>
    </row>
    <row r="229" spans="9:11">
      <c r="I229" s="12">
        <v>68</v>
      </c>
      <c r="J229" s="12">
        <v>52</v>
      </c>
      <c r="K229" s="12">
        <f t="shared" si="3"/>
        <v>16</v>
      </c>
    </row>
    <row r="230" spans="9:11">
      <c r="I230" s="12">
        <v>21</v>
      </c>
      <c r="J230" s="12">
        <v>69</v>
      </c>
      <c r="K230" s="12">
        <f t="shared" si="3"/>
        <v>-48</v>
      </c>
    </row>
    <row r="231" spans="9:11">
      <c r="I231" s="12">
        <v>29</v>
      </c>
      <c r="J231" s="12">
        <v>9</v>
      </c>
      <c r="K231" s="12">
        <f t="shared" si="3"/>
        <v>20</v>
      </c>
    </row>
    <row r="232" spans="9:11">
      <c r="I232" s="12">
        <v>62</v>
      </c>
      <c r="J232" s="12">
        <v>10</v>
      </c>
      <c r="K232" s="12">
        <f t="shared" si="3"/>
        <v>52</v>
      </c>
    </row>
    <row r="233" spans="9:11">
      <c r="I233" s="12">
        <v>66</v>
      </c>
      <c r="J233" s="12">
        <v>10</v>
      </c>
      <c r="K233" s="12">
        <f t="shared" si="3"/>
        <v>56</v>
      </c>
    </row>
    <row r="234" spans="9:11">
      <c r="I234" s="12">
        <v>51</v>
      </c>
      <c r="J234" s="12">
        <v>51</v>
      </c>
      <c r="K234" s="12">
        <f t="shared" si="3"/>
        <v>0</v>
      </c>
    </row>
    <row r="235" spans="9:11">
      <c r="I235" s="12">
        <v>68</v>
      </c>
      <c r="J235" s="12">
        <v>0</v>
      </c>
      <c r="K235" s="12">
        <f t="shared" si="3"/>
        <v>68</v>
      </c>
    </row>
    <row r="236" spans="9:11">
      <c r="I236" s="12">
        <v>0</v>
      </c>
      <c r="J236" s="12">
        <v>8</v>
      </c>
      <c r="K236" s="12">
        <f t="shared" si="3"/>
        <v>-8</v>
      </c>
    </row>
    <row r="237" spans="9:11">
      <c r="I237" s="12">
        <v>66</v>
      </c>
      <c r="J237" s="12">
        <v>9</v>
      </c>
      <c r="K237" s="12">
        <f t="shared" si="3"/>
        <v>57</v>
      </c>
    </row>
    <row r="238" spans="9:11">
      <c r="I238" s="12">
        <v>53</v>
      </c>
      <c r="J238" s="12">
        <v>35</v>
      </c>
      <c r="K238" s="12">
        <f t="shared" si="3"/>
        <v>18</v>
      </c>
    </row>
    <row r="239" spans="9:11">
      <c r="I239" s="12">
        <v>67</v>
      </c>
      <c r="J239" s="12">
        <v>57</v>
      </c>
      <c r="K239" s="12">
        <f t="shared" si="3"/>
        <v>10</v>
      </c>
    </row>
    <row r="240" spans="9:11">
      <c r="I240" s="12">
        <v>57</v>
      </c>
      <c r="J240" s="12">
        <v>56</v>
      </c>
      <c r="K240" s="12">
        <f t="shared" si="3"/>
        <v>1</v>
      </c>
    </row>
    <row r="241" spans="9:11">
      <c r="I241" s="12">
        <v>66</v>
      </c>
      <c r="J241" s="12">
        <v>77</v>
      </c>
      <c r="K241" s="12">
        <f t="shared" si="3"/>
        <v>-11</v>
      </c>
    </row>
    <row r="242" spans="9:11">
      <c r="I242" s="12">
        <v>65</v>
      </c>
      <c r="J242" s="12">
        <v>8</v>
      </c>
      <c r="K242" s="12">
        <f t="shared" si="3"/>
        <v>57</v>
      </c>
    </row>
    <row r="243" spans="9:11">
      <c r="I243" s="12">
        <v>66</v>
      </c>
      <c r="J243" s="12">
        <v>58</v>
      </c>
      <c r="K243" s="12">
        <f t="shared" si="3"/>
        <v>8</v>
      </c>
    </row>
    <row r="244" spans="9:11">
      <c r="I244" s="12">
        <v>0</v>
      </c>
      <c r="J244" s="12">
        <v>16</v>
      </c>
      <c r="K244" s="12">
        <f t="shared" si="3"/>
        <v>-16</v>
      </c>
    </row>
    <row r="245" spans="9:11">
      <c r="I245" s="12">
        <v>66</v>
      </c>
      <c r="J245" s="12">
        <v>75</v>
      </c>
      <c r="K245" s="12">
        <f t="shared" si="3"/>
        <v>-9</v>
      </c>
    </row>
    <row r="246" spans="9:11">
      <c r="I246" s="12">
        <v>55</v>
      </c>
      <c r="J246" s="12">
        <v>57</v>
      </c>
      <c r="K246" s="12">
        <f t="shared" si="3"/>
        <v>-2</v>
      </c>
    </row>
    <row r="247" spans="9:11">
      <c r="I247" s="12">
        <v>57</v>
      </c>
      <c r="J247" s="12">
        <v>17</v>
      </c>
      <c r="K247" s="12">
        <f t="shared" si="3"/>
        <v>40</v>
      </c>
    </row>
    <row r="248" spans="9:11">
      <c r="I248" s="12">
        <v>68</v>
      </c>
      <c r="J248" s="12">
        <v>58</v>
      </c>
      <c r="K248" s="12">
        <f t="shared" si="3"/>
        <v>10</v>
      </c>
    </row>
    <row r="249" spans="9:11">
      <c r="I249" s="12">
        <v>21</v>
      </c>
      <c r="J249" s="12">
        <v>0</v>
      </c>
      <c r="K249" s="12">
        <f t="shared" si="3"/>
        <v>21</v>
      </c>
    </row>
    <row r="250" spans="9:11">
      <c r="I250" s="12">
        <v>59</v>
      </c>
      <c r="J250" s="12">
        <v>16</v>
      </c>
      <c r="K250" s="12">
        <f t="shared" si="3"/>
        <v>43</v>
      </c>
    </row>
    <row r="251" spans="9:11">
      <c r="I251" s="12">
        <v>35</v>
      </c>
      <c r="J251" s="12">
        <v>57</v>
      </c>
      <c r="K251" s="12">
        <f t="shared" si="3"/>
        <v>-22</v>
      </c>
    </row>
    <row r="252" spans="9:11">
      <c r="I252" s="12">
        <v>22</v>
      </c>
      <c r="J252" s="12">
        <v>21</v>
      </c>
      <c r="K252" s="12">
        <f t="shared" si="3"/>
        <v>1</v>
      </c>
    </row>
    <row r="253" spans="9:11">
      <c r="I253" s="12">
        <v>66</v>
      </c>
      <c r="J253" s="12">
        <v>57</v>
      </c>
      <c r="K253" s="12">
        <f t="shared" si="3"/>
        <v>9</v>
      </c>
    </row>
    <row r="254" spans="9:11">
      <c r="I254" s="12">
        <v>7</v>
      </c>
      <c r="J254" s="12">
        <v>0</v>
      </c>
      <c r="K254" s="12">
        <f t="shared" si="3"/>
        <v>7</v>
      </c>
    </row>
    <row r="255" spans="9:11">
      <c r="I255" s="12">
        <v>66</v>
      </c>
      <c r="J255" s="12">
        <v>57</v>
      </c>
      <c r="K255" s="12">
        <f t="shared" si="3"/>
        <v>9</v>
      </c>
    </row>
    <row r="256" spans="9:11">
      <c r="I256" s="12">
        <v>50</v>
      </c>
      <c r="J256" s="12">
        <v>57</v>
      </c>
      <c r="K256" s="12">
        <f t="shared" si="3"/>
        <v>-7</v>
      </c>
    </row>
    <row r="257" spans="9:11">
      <c r="I257" s="12">
        <v>22</v>
      </c>
      <c r="J257" s="12">
        <v>0</v>
      </c>
      <c r="K257" s="12">
        <f t="shared" si="3"/>
        <v>22</v>
      </c>
    </row>
    <row r="258" spans="9:11">
      <c r="I258" s="12">
        <v>66</v>
      </c>
      <c r="J258" s="12">
        <v>57</v>
      </c>
      <c r="K258" s="12">
        <f t="shared" si="3"/>
        <v>9</v>
      </c>
    </row>
    <row r="259" spans="9:11">
      <c r="I259" s="12">
        <v>0</v>
      </c>
      <c r="J259" s="12">
        <v>58</v>
      </c>
      <c r="K259" s="12">
        <f t="shared" si="3"/>
        <v>-58</v>
      </c>
    </row>
    <row r="260" spans="9:11">
      <c r="I260" s="12">
        <v>66</v>
      </c>
      <c r="J260" s="12">
        <v>0</v>
      </c>
      <c r="K260" s="12">
        <f t="shared" si="3"/>
        <v>66</v>
      </c>
    </row>
    <row r="261" spans="9:11">
      <c r="I261" s="12">
        <v>0</v>
      </c>
      <c r="J261" s="12">
        <v>79</v>
      </c>
      <c r="K261" s="12">
        <f t="shared" si="3"/>
        <v>-79</v>
      </c>
    </row>
    <row r="262" spans="9:11">
      <c r="I262" s="12">
        <v>66</v>
      </c>
      <c r="J262" s="12">
        <v>0</v>
      </c>
      <c r="K262" s="12">
        <f t="shared" si="3"/>
        <v>66</v>
      </c>
    </row>
    <row r="263" spans="9:11">
      <c r="I263" s="12">
        <v>58</v>
      </c>
      <c r="J263" s="12">
        <v>57</v>
      </c>
      <c r="K263" s="12">
        <f t="shared" ref="K263:K326" si="4">I263-J263</f>
        <v>1</v>
      </c>
    </row>
    <row r="264" spans="9:11">
      <c r="I264" s="12">
        <v>43</v>
      </c>
      <c r="J264" s="12">
        <v>0</v>
      </c>
      <c r="K264" s="12">
        <f t="shared" si="4"/>
        <v>43</v>
      </c>
    </row>
    <row r="265" spans="9:11">
      <c r="I265" s="12">
        <v>78</v>
      </c>
      <c r="J265" s="12">
        <v>57</v>
      </c>
      <c r="K265" s="12">
        <f t="shared" si="4"/>
        <v>21</v>
      </c>
    </row>
    <row r="266" spans="9:11">
      <c r="I266" s="12">
        <v>18</v>
      </c>
      <c r="J266" s="12">
        <v>24</v>
      </c>
      <c r="K266" s="12">
        <f t="shared" si="4"/>
        <v>-6</v>
      </c>
    </row>
    <row r="267" spans="9:11">
      <c r="I267" s="12">
        <v>66</v>
      </c>
      <c r="J267" s="12">
        <v>78</v>
      </c>
      <c r="K267" s="12">
        <f t="shared" si="4"/>
        <v>-12</v>
      </c>
    </row>
    <row r="268" spans="9:11">
      <c r="I268" s="12">
        <v>58</v>
      </c>
      <c r="J268" s="12">
        <v>58</v>
      </c>
      <c r="K268" s="12">
        <f t="shared" si="4"/>
        <v>0</v>
      </c>
    </row>
    <row r="269" spans="9:11">
      <c r="I269" s="12">
        <v>21</v>
      </c>
      <c r="J269" s="12">
        <v>59</v>
      </c>
      <c r="K269" s="12">
        <f t="shared" si="4"/>
        <v>-38</v>
      </c>
    </row>
    <row r="270" spans="9:11">
      <c r="I270" s="12">
        <v>11</v>
      </c>
      <c r="J270" s="12">
        <v>56</v>
      </c>
      <c r="K270" s="12">
        <f t="shared" si="4"/>
        <v>-45</v>
      </c>
    </row>
    <row r="271" spans="9:11">
      <c r="I271" s="12">
        <v>0</v>
      </c>
      <c r="J271" s="12">
        <v>51</v>
      </c>
      <c r="K271" s="12">
        <f t="shared" si="4"/>
        <v>-51</v>
      </c>
    </row>
    <row r="272" spans="9:11">
      <c r="I272" s="12">
        <v>58</v>
      </c>
      <c r="J272" s="12">
        <v>46</v>
      </c>
      <c r="K272" s="12">
        <f t="shared" si="4"/>
        <v>12</v>
      </c>
    </row>
    <row r="273" spans="9:11">
      <c r="I273" s="12">
        <v>0</v>
      </c>
      <c r="J273" s="12">
        <v>10</v>
      </c>
      <c r="K273" s="12">
        <f t="shared" si="4"/>
        <v>-10</v>
      </c>
    </row>
    <row r="274" spans="9:11">
      <c r="I274" s="12">
        <v>66</v>
      </c>
      <c r="J274" s="12">
        <v>17</v>
      </c>
      <c r="K274" s="12">
        <f t="shared" si="4"/>
        <v>49</v>
      </c>
    </row>
    <row r="275" spans="9:11">
      <c r="I275" s="12">
        <v>23</v>
      </c>
      <c r="J275" s="12">
        <v>65</v>
      </c>
      <c r="K275" s="12">
        <f t="shared" si="4"/>
        <v>-42</v>
      </c>
    </row>
    <row r="276" spans="9:11">
      <c r="I276" s="12">
        <v>21</v>
      </c>
      <c r="J276" s="12">
        <v>0</v>
      </c>
      <c r="K276" s="12">
        <f t="shared" si="4"/>
        <v>21</v>
      </c>
    </row>
    <row r="277" spans="9:11">
      <c r="I277" s="12">
        <v>67</v>
      </c>
      <c r="J277" s="12">
        <v>78</v>
      </c>
      <c r="K277" s="12">
        <f t="shared" si="4"/>
        <v>-11</v>
      </c>
    </row>
    <row r="278" spans="9:11">
      <c r="I278" s="12">
        <v>0</v>
      </c>
      <c r="J278" s="12">
        <v>0</v>
      </c>
      <c r="K278" s="12">
        <f t="shared" si="4"/>
        <v>0</v>
      </c>
    </row>
    <row r="279" spans="9:11">
      <c r="I279" s="12">
        <v>66</v>
      </c>
      <c r="J279" s="12">
        <v>58</v>
      </c>
      <c r="K279" s="12">
        <f t="shared" si="4"/>
        <v>8</v>
      </c>
    </row>
    <row r="280" spans="9:11">
      <c r="I280" s="12">
        <v>31</v>
      </c>
      <c r="J280" s="12">
        <v>0</v>
      </c>
      <c r="K280" s="12">
        <f t="shared" si="4"/>
        <v>31</v>
      </c>
    </row>
    <row r="281" spans="9:11">
      <c r="I281" s="12">
        <v>68</v>
      </c>
      <c r="J281" s="12">
        <v>55</v>
      </c>
      <c r="K281" s="12">
        <f t="shared" si="4"/>
        <v>13</v>
      </c>
    </row>
    <row r="282" spans="9:11">
      <c r="I282" s="12">
        <v>74</v>
      </c>
      <c r="J282" s="12">
        <v>0</v>
      </c>
      <c r="K282" s="12">
        <f t="shared" si="4"/>
        <v>74</v>
      </c>
    </row>
    <row r="283" spans="9:11">
      <c r="I283" s="12">
        <v>0</v>
      </c>
      <c r="J283" s="12">
        <v>55</v>
      </c>
      <c r="K283" s="12">
        <f t="shared" si="4"/>
        <v>-55</v>
      </c>
    </row>
    <row r="284" spans="9:11">
      <c r="I284" s="12">
        <v>66</v>
      </c>
      <c r="J284" s="12">
        <v>16</v>
      </c>
      <c r="K284" s="12">
        <f t="shared" si="4"/>
        <v>50</v>
      </c>
    </row>
    <row r="285" spans="9:11">
      <c r="I285" s="12">
        <v>0</v>
      </c>
      <c r="J285" s="12">
        <v>56</v>
      </c>
      <c r="K285" s="12">
        <f t="shared" si="4"/>
        <v>-56</v>
      </c>
    </row>
    <row r="286" spans="9:11">
      <c r="I286" s="12">
        <v>66</v>
      </c>
      <c r="J286" s="12">
        <v>0</v>
      </c>
      <c r="K286" s="12">
        <f t="shared" si="4"/>
        <v>66</v>
      </c>
    </row>
    <row r="287" spans="9:11">
      <c r="I287" s="12">
        <v>0</v>
      </c>
      <c r="J287" s="12">
        <v>55</v>
      </c>
      <c r="K287" s="12">
        <f t="shared" si="4"/>
        <v>-55</v>
      </c>
    </row>
    <row r="288" spans="9:11">
      <c r="I288" s="12">
        <v>62</v>
      </c>
      <c r="J288" s="12">
        <v>47</v>
      </c>
      <c r="K288" s="12">
        <f t="shared" si="4"/>
        <v>15</v>
      </c>
    </row>
    <row r="289" spans="9:11">
      <c r="I289" s="12">
        <v>74</v>
      </c>
      <c r="J289" s="12">
        <v>48</v>
      </c>
      <c r="K289" s="12">
        <f t="shared" si="4"/>
        <v>26</v>
      </c>
    </row>
    <row r="290" spans="9:11">
      <c r="I290" s="12">
        <v>0</v>
      </c>
      <c r="J290" s="12">
        <v>16</v>
      </c>
      <c r="K290" s="12">
        <f t="shared" si="4"/>
        <v>-16</v>
      </c>
    </row>
    <row r="291" spans="9:11">
      <c r="I291" s="12">
        <v>66</v>
      </c>
      <c r="J291" s="12">
        <v>0</v>
      </c>
      <c r="K291" s="12">
        <f t="shared" si="4"/>
        <v>66</v>
      </c>
    </row>
    <row r="292" spans="9:11">
      <c r="I292" s="12">
        <v>58</v>
      </c>
      <c r="J292" s="12">
        <v>47</v>
      </c>
      <c r="K292" s="12">
        <f t="shared" si="4"/>
        <v>11</v>
      </c>
    </row>
    <row r="293" spans="9:11">
      <c r="I293" s="12">
        <v>66</v>
      </c>
      <c r="J293" s="12">
        <v>0</v>
      </c>
      <c r="K293" s="12">
        <f t="shared" si="4"/>
        <v>66</v>
      </c>
    </row>
    <row r="294" spans="9:11">
      <c r="I294" s="12">
        <v>68</v>
      </c>
      <c r="J294" s="12">
        <v>14</v>
      </c>
      <c r="K294" s="12">
        <f t="shared" si="4"/>
        <v>54</v>
      </c>
    </row>
    <row r="295" spans="9:11">
      <c r="I295" s="12">
        <v>0</v>
      </c>
      <c r="J295" s="12">
        <v>0</v>
      </c>
      <c r="K295" s="12">
        <f t="shared" si="4"/>
        <v>0</v>
      </c>
    </row>
    <row r="296" spans="9:11">
      <c r="I296" s="12">
        <v>57</v>
      </c>
      <c r="J296" s="12">
        <v>78</v>
      </c>
      <c r="K296" s="12">
        <f t="shared" si="4"/>
        <v>-21</v>
      </c>
    </row>
    <row r="297" spans="9:11">
      <c r="I297" s="12">
        <v>21</v>
      </c>
      <c r="J297" s="12">
        <v>56</v>
      </c>
      <c r="K297" s="12">
        <f t="shared" si="4"/>
        <v>-35</v>
      </c>
    </row>
    <row r="298" spans="9:11">
      <c r="I298" s="12">
        <v>63</v>
      </c>
      <c r="J298" s="12">
        <v>0</v>
      </c>
      <c r="K298" s="12">
        <f t="shared" si="4"/>
        <v>63</v>
      </c>
    </row>
    <row r="299" spans="9:11">
      <c r="I299" s="12">
        <v>0</v>
      </c>
      <c r="J299" s="12">
        <v>78</v>
      </c>
      <c r="K299" s="12">
        <f t="shared" si="4"/>
        <v>-78</v>
      </c>
    </row>
    <row r="300" spans="9:11">
      <c r="I300" s="12">
        <v>75</v>
      </c>
      <c r="J300" s="12">
        <v>56</v>
      </c>
      <c r="K300" s="12">
        <f t="shared" si="4"/>
        <v>19</v>
      </c>
    </row>
    <row r="301" spans="9:11">
      <c r="I301" s="12">
        <v>0</v>
      </c>
      <c r="J301" s="12">
        <v>75</v>
      </c>
      <c r="K301" s="12">
        <f t="shared" si="4"/>
        <v>-75</v>
      </c>
    </row>
    <row r="302" spans="9:11">
      <c r="I302" s="12">
        <v>66</v>
      </c>
      <c r="J302" s="12">
        <v>0</v>
      </c>
      <c r="K302" s="12">
        <f t="shared" si="4"/>
        <v>66</v>
      </c>
    </row>
    <row r="303" spans="9:11">
      <c r="I303" s="12">
        <v>50</v>
      </c>
      <c r="J303" s="12">
        <v>58</v>
      </c>
      <c r="K303" s="12">
        <f t="shared" si="4"/>
        <v>-8</v>
      </c>
    </row>
    <row r="304" spans="9:11">
      <c r="I304" s="12">
        <v>58</v>
      </c>
      <c r="J304" s="12">
        <v>0</v>
      </c>
      <c r="K304" s="12">
        <f t="shared" si="4"/>
        <v>58</v>
      </c>
    </row>
    <row r="305" spans="9:11">
      <c r="I305" s="12">
        <v>25</v>
      </c>
      <c r="J305" s="12">
        <v>56</v>
      </c>
      <c r="K305" s="12">
        <f t="shared" si="4"/>
        <v>-31</v>
      </c>
    </row>
    <row r="306" spans="9:11">
      <c r="I306" s="12">
        <v>80</v>
      </c>
      <c r="J306" s="12">
        <v>15</v>
      </c>
      <c r="K306" s="12">
        <f t="shared" si="4"/>
        <v>65</v>
      </c>
    </row>
    <row r="307" spans="9:11">
      <c r="I307" s="12">
        <v>0</v>
      </c>
      <c r="J307" s="12">
        <v>0</v>
      </c>
      <c r="K307" s="12">
        <f t="shared" si="4"/>
        <v>0</v>
      </c>
    </row>
    <row r="308" spans="9:11">
      <c r="I308" s="12">
        <v>74</v>
      </c>
      <c r="J308" s="12">
        <v>59</v>
      </c>
      <c r="K308" s="12">
        <f t="shared" si="4"/>
        <v>15</v>
      </c>
    </row>
    <row r="309" spans="9:11">
      <c r="I309" s="12">
        <v>68</v>
      </c>
      <c r="J309" s="12">
        <v>0</v>
      </c>
      <c r="K309" s="12">
        <f t="shared" si="4"/>
        <v>68</v>
      </c>
    </row>
    <row r="310" spans="9:11">
      <c r="I310" s="12">
        <v>21</v>
      </c>
      <c r="J310" s="12">
        <v>67</v>
      </c>
      <c r="K310" s="12">
        <f t="shared" si="4"/>
        <v>-46</v>
      </c>
    </row>
    <row r="311" spans="9:11">
      <c r="I311" s="12">
        <v>33</v>
      </c>
      <c r="J311" s="12">
        <v>1</v>
      </c>
      <c r="K311" s="12">
        <f t="shared" si="4"/>
        <v>32</v>
      </c>
    </row>
    <row r="312" spans="9:11">
      <c r="I312" s="12">
        <v>0</v>
      </c>
      <c r="J312" s="12">
        <v>56</v>
      </c>
      <c r="K312" s="12">
        <f t="shared" si="4"/>
        <v>-56</v>
      </c>
    </row>
    <row r="313" spans="9:11">
      <c r="I313" s="12">
        <v>65</v>
      </c>
      <c r="J313" s="12">
        <v>0</v>
      </c>
      <c r="K313" s="12">
        <f t="shared" si="4"/>
        <v>65</v>
      </c>
    </row>
    <row r="314" spans="9:11">
      <c r="I314" s="12">
        <v>63</v>
      </c>
      <c r="J314" s="12">
        <v>8</v>
      </c>
      <c r="K314" s="12">
        <f t="shared" si="4"/>
        <v>55</v>
      </c>
    </row>
    <row r="315" spans="9:11">
      <c r="I315" s="12">
        <v>21</v>
      </c>
      <c r="J315" s="12">
        <v>78</v>
      </c>
      <c r="K315" s="12">
        <f t="shared" si="4"/>
        <v>-57</v>
      </c>
    </row>
    <row r="316" spans="9:11">
      <c r="I316" s="12">
        <v>72</v>
      </c>
      <c r="J316" s="12">
        <v>0</v>
      </c>
      <c r="K316" s="12">
        <f t="shared" si="4"/>
        <v>72</v>
      </c>
    </row>
    <row r="317" spans="9:11">
      <c r="I317" s="12">
        <v>2</v>
      </c>
      <c r="J317" s="12">
        <v>56</v>
      </c>
      <c r="K317" s="12">
        <f t="shared" si="4"/>
        <v>-54</v>
      </c>
    </row>
    <row r="318" spans="9:11">
      <c r="I318" s="12">
        <v>41</v>
      </c>
      <c r="J318" s="12">
        <v>45</v>
      </c>
      <c r="K318" s="12">
        <f t="shared" si="4"/>
        <v>-4</v>
      </c>
    </row>
    <row r="319" spans="9:11">
      <c r="I319" s="12">
        <v>66</v>
      </c>
      <c r="J319" s="12">
        <v>56</v>
      </c>
      <c r="K319" s="12">
        <f t="shared" si="4"/>
        <v>10</v>
      </c>
    </row>
    <row r="320" spans="9:11">
      <c r="I320" s="12">
        <v>48</v>
      </c>
      <c r="J320" s="12">
        <v>70</v>
      </c>
      <c r="K320" s="12">
        <f t="shared" si="4"/>
        <v>-22</v>
      </c>
    </row>
    <row r="321" spans="9:11">
      <c r="I321" s="12">
        <v>0</v>
      </c>
      <c r="J321" s="12">
        <v>16</v>
      </c>
      <c r="K321" s="12">
        <f t="shared" si="4"/>
        <v>-16</v>
      </c>
    </row>
    <row r="322" spans="9:11">
      <c r="I322" s="12">
        <v>84</v>
      </c>
      <c r="J322" s="12">
        <v>61</v>
      </c>
      <c r="K322" s="12">
        <f t="shared" si="4"/>
        <v>23</v>
      </c>
    </row>
    <row r="323" spans="9:11">
      <c r="I323" s="12">
        <v>0</v>
      </c>
      <c r="J323" s="12">
        <v>0</v>
      </c>
      <c r="K323" s="12">
        <f t="shared" si="4"/>
        <v>0</v>
      </c>
    </row>
    <row r="324" spans="9:11">
      <c r="I324" s="12">
        <v>65</v>
      </c>
      <c r="J324" s="12">
        <v>56</v>
      </c>
      <c r="K324" s="12">
        <f t="shared" si="4"/>
        <v>9</v>
      </c>
    </row>
    <row r="325" spans="9:11">
      <c r="I325" s="12">
        <v>0</v>
      </c>
      <c r="J325" s="12">
        <v>3</v>
      </c>
      <c r="K325" s="12">
        <f t="shared" si="4"/>
        <v>-3</v>
      </c>
    </row>
    <row r="326" spans="9:11">
      <c r="I326" s="12">
        <v>65</v>
      </c>
      <c r="J326" s="12">
        <v>40</v>
      </c>
      <c r="K326" s="12">
        <f t="shared" si="4"/>
        <v>25</v>
      </c>
    </row>
    <row r="327" spans="9:11">
      <c r="I327" s="12">
        <v>58</v>
      </c>
      <c r="J327" s="12">
        <v>57</v>
      </c>
      <c r="K327" s="12">
        <f t="shared" ref="K327:K390" si="5">I327-J327</f>
        <v>1</v>
      </c>
    </row>
    <row r="328" spans="9:11">
      <c r="I328" s="12">
        <v>0</v>
      </c>
      <c r="J328" s="12">
        <v>56</v>
      </c>
      <c r="K328" s="12">
        <f t="shared" si="5"/>
        <v>-56</v>
      </c>
    </row>
    <row r="329" spans="9:11">
      <c r="I329" s="12">
        <v>65</v>
      </c>
      <c r="J329" s="12">
        <v>55</v>
      </c>
      <c r="K329" s="12">
        <f t="shared" si="5"/>
        <v>10</v>
      </c>
    </row>
    <row r="330" spans="9:11">
      <c r="I330" s="12">
        <v>59</v>
      </c>
      <c r="J330" s="12">
        <v>17</v>
      </c>
      <c r="K330" s="12">
        <f t="shared" si="5"/>
        <v>42</v>
      </c>
    </row>
    <row r="331" spans="9:11">
      <c r="I331" s="12">
        <v>14</v>
      </c>
      <c r="J331" s="12">
        <v>78</v>
      </c>
      <c r="K331" s="12">
        <f t="shared" si="5"/>
        <v>-64</v>
      </c>
    </row>
    <row r="332" spans="9:11">
      <c r="I332" s="12">
        <v>84</v>
      </c>
      <c r="J332" s="12">
        <v>0</v>
      </c>
      <c r="K332" s="12">
        <f t="shared" si="5"/>
        <v>84</v>
      </c>
    </row>
    <row r="333" spans="9:11">
      <c r="I333" s="12">
        <v>0</v>
      </c>
      <c r="J333" s="12">
        <v>57</v>
      </c>
      <c r="K333" s="12">
        <f t="shared" si="5"/>
        <v>-57</v>
      </c>
    </row>
    <row r="334" spans="9:11">
      <c r="I334" s="12">
        <v>65</v>
      </c>
      <c r="J334" s="12">
        <v>16</v>
      </c>
      <c r="K334" s="12">
        <f t="shared" si="5"/>
        <v>49</v>
      </c>
    </row>
    <row r="335" spans="9:11">
      <c r="I335" s="12">
        <v>58</v>
      </c>
      <c r="J335" s="12">
        <v>66</v>
      </c>
      <c r="K335" s="12">
        <f t="shared" si="5"/>
        <v>-8</v>
      </c>
    </row>
    <row r="336" spans="9:11">
      <c r="I336" s="12">
        <v>0</v>
      </c>
      <c r="J336" s="12">
        <v>0</v>
      </c>
      <c r="K336" s="12">
        <f t="shared" si="5"/>
        <v>0</v>
      </c>
    </row>
    <row r="337" spans="9:11">
      <c r="I337" s="12">
        <v>65</v>
      </c>
      <c r="J337" s="12">
        <v>64</v>
      </c>
      <c r="K337" s="12">
        <f t="shared" si="5"/>
        <v>1</v>
      </c>
    </row>
    <row r="338" spans="9:11">
      <c r="I338" s="12">
        <v>38</v>
      </c>
      <c r="J338" s="12">
        <v>7</v>
      </c>
      <c r="K338" s="12">
        <f t="shared" si="5"/>
        <v>31</v>
      </c>
    </row>
    <row r="339" spans="9:11">
      <c r="I339" s="12">
        <v>22</v>
      </c>
      <c r="J339" s="12">
        <v>57</v>
      </c>
      <c r="K339" s="12">
        <f t="shared" si="5"/>
        <v>-35</v>
      </c>
    </row>
    <row r="340" spans="9:11">
      <c r="I340" s="12">
        <v>65</v>
      </c>
      <c r="J340" s="12">
        <v>0</v>
      </c>
      <c r="K340" s="12">
        <f t="shared" si="5"/>
        <v>65</v>
      </c>
    </row>
    <row r="341" spans="9:11">
      <c r="I341" s="12">
        <v>54</v>
      </c>
      <c r="J341" s="12">
        <v>1</v>
      </c>
      <c r="K341" s="12">
        <f t="shared" si="5"/>
        <v>53</v>
      </c>
    </row>
    <row r="342" spans="9:11">
      <c r="I342" s="12">
        <v>0</v>
      </c>
      <c r="J342" s="12">
        <v>76</v>
      </c>
      <c r="K342" s="12">
        <f t="shared" si="5"/>
        <v>-76</v>
      </c>
    </row>
    <row r="343" spans="9:11">
      <c r="I343" s="12">
        <v>65</v>
      </c>
      <c r="J343" s="12">
        <v>0</v>
      </c>
      <c r="K343" s="12">
        <f t="shared" si="5"/>
        <v>65</v>
      </c>
    </row>
    <row r="344" spans="9:11">
      <c r="I344" s="12">
        <v>48</v>
      </c>
      <c r="J344" s="12">
        <v>57</v>
      </c>
      <c r="K344" s="12">
        <f t="shared" si="5"/>
        <v>-9</v>
      </c>
    </row>
    <row r="345" spans="9:11">
      <c r="I345" s="12">
        <v>21</v>
      </c>
      <c r="J345" s="12">
        <v>0</v>
      </c>
      <c r="K345" s="12">
        <f t="shared" si="5"/>
        <v>21</v>
      </c>
    </row>
    <row r="346" spans="9:11">
      <c r="I346" s="12">
        <v>65</v>
      </c>
      <c r="J346" s="12">
        <v>18</v>
      </c>
      <c r="K346" s="12">
        <f t="shared" si="5"/>
        <v>47</v>
      </c>
    </row>
    <row r="347" spans="9:11">
      <c r="I347" s="12">
        <v>54</v>
      </c>
      <c r="J347" s="12">
        <v>77</v>
      </c>
      <c r="K347" s="12">
        <f t="shared" si="5"/>
        <v>-23</v>
      </c>
    </row>
    <row r="348" spans="9:11">
      <c r="I348" s="12">
        <v>22</v>
      </c>
      <c r="J348" s="12">
        <v>72</v>
      </c>
      <c r="K348" s="12">
        <f t="shared" si="5"/>
        <v>-50</v>
      </c>
    </row>
    <row r="349" spans="9:11">
      <c r="I349" s="12">
        <v>10</v>
      </c>
      <c r="J349" s="12">
        <v>0</v>
      </c>
      <c r="K349" s="12">
        <f t="shared" si="5"/>
        <v>10</v>
      </c>
    </row>
    <row r="350" spans="9:11">
      <c r="I350" s="12">
        <v>66</v>
      </c>
      <c r="J350" s="12">
        <v>60</v>
      </c>
      <c r="K350" s="12">
        <f t="shared" si="5"/>
        <v>6</v>
      </c>
    </row>
    <row r="351" spans="9:11">
      <c r="I351" s="12">
        <v>0</v>
      </c>
      <c r="J351" s="12">
        <v>6</v>
      </c>
      <c r="K351" s="12">
        <f t="shared" si="5"/>
        <v>-6</v>
      </c>
    </row>
    <row r="352" spans="9:11">
      <c r="I352" s="12">
        <v>66</v>
      </c>
      <c r="J352" s="12">
        <v>18</v>
      </c>
      <c r="K352" s="12">
        <f t="shared" si="5"/>
        <v>48</v>
      </c>
    </row>
    <row r="353" spans="9:11">
      <c r="I353" s="12">
        <v>23</v>
      </c>
      <c r="J353" s="12">
        <v>61</v>
      </c>
      <c r="K353" s="12">
        <f t="shared" si="5"/>
        <v>-38</v>
      </c>
    </row>
    <row r="354" spans="9:11">
      <c r="I354" s="12">
        <v>66</v>
      </c>
      <c r="J354" s="12">
        <v>0</v>
      </c>
      <c r="K354" s="12">
        <f t="shared" si="5"/>
        <v>66</v>
      </c>
    </row>
    <row r="355" spans="9:11">
      <c r="I355" s="12">
        <v>0</v>
      </c>
      <c r="J355" s="12">
        <v>66</v>
      </c>
      <c r="K355" s="12">
        <f t="shared" si="5"/>
        <v>-66</v>
      </c>
    </row>
    <row r="356" spans="9:11">
      <c r="I356" s="12">
        <v>21</v>
      </c>
      <c r="J356" s="12">
        <v>0</v>
      </c>
      <c r="K356" s="12">
        <f t="shared" si="5"/>
        <v>21</v>
      </c>
    </row>
    <row r="357" spans="9:11">
      <c r="I357" s="12">
        <v>59</v>
      </c>
      <c r="J357" s="12">
        <v>36</v>
      </c>
      <c r="K357" s="12">
        <f t="shared" si="5"/>
        <v>23</v>
      </c>
    </row>
    <row r="358" spans="9:11">
      <c r="I358" s="12">
        <v>66</v>
      </c>
      <c r="J358" s="12">
        <v>57</v>
      </c>
      <c r="K358" s="12">
        <f t="shared" si="5"/>
        <v>9</v>
      </c>
    </row>
    <row r="359" spans="9:11">
      <c r="I359" s="12">
        <v>57</v>
      </c>
      <c r="J359" s="12">
        <v>0</v>
      </c>
      <c r="K359" s="12">
        <f t="shared" si="5"/>
        <v>57</v>
      </c>
    </row>
    <row r="360" spans="9:11">
      <c r="I360" s="12">
        <v>21</v>
      </c>
      <c r="J360" s="12">
        <v>57</v>
      </c>
      <c r="K360" s="12">
        <f t="shared" si="5"/>
        <v>-36</v>
      </c>
    </row>
    <row r="361" spans="9:11">
      <c r="I361" s="12">
        <v>66</v>
      </c>
      <c r="J361" s="12">
        <v>0</v>
      </c>
      <c r="K361" s="12">
        <f t="shared" si="5"/>
        <v>66</v>
      </c>
    </row>
    <row r="362" spans="9:11">
      <c r="I362" s="12">
        <v>0</v>
      </c>
      <c r="J362" s="12">
        <v>59</v>
      </c>
      <c r="K362" s="12">
        <f t="shared" si="5"/>
        <v>-59</v>
      </c>
    </row>
    <row r="363" spans="9:11">
      <c r="I363" s="12">
        <v>21</v>
      </c>
      <c r="J363" s="12">
        <v>79</v>
      </c>
      <c r="K363" s="12">
        <f t="shared" si="5"/>
        <v>-58</v>
      </c>
    </row>
    <row r="364" spans="9:11">
      <c r="I364" s="12">
        <v>66</v>
      </c>
      <c r="J364" s="12">
        <v>0</v>
      </c>
      <c r="K364" s="12">
        <f t="shared" si="5"/>
        <v>66</v>
      </c>
    </row>
    <row r="365" spans="9:11">
      <c r="I365" s="12">
        <v>58</v>
      </c>
      <c r="J365" s="12">
        <v>57</v>
      </c>
      <c r="K365" s="12">
        <f t="shared" si="5"/>
        <v>1</v>
      </c>
    </row>
    <row r="366" spans="9:11">
      <c r="I366" s="12">
        <v>0</v>
      </c>
      <c r="J366" s="12">
        <v>0</v>
      </c>
      <c r="K366" s="12">
        <f t="shared" si="5"/>
        <v>0</v>
      </c>
    </row>
    <row r="367" spans="9:11">
      <c r="I367" s="12">
        <v>59</v>
      </c>
      <c r="J367" s="12">
        <v>57</v>
      </c>
      <c r="K367" s="12">
        <f t="shared" si="5"/>
        <v>2</v>
      </c>
    </row>
    <row r="368" spans="9:11">
      <c r="I368" s="12">
        <v>0</v>
      </c>
      <c r="J368" s="12">
        <v>66</v>
      </c>
      <c r="K368" s="12">
        <f t="shared" si="5"/>
        <v>-66</v>
      </c>
    </row>
    <row r="369" spans="9:11">
      <c r="I369" s="12">
        <v>66</v>
      </c>
      <c r="J369" s="12">
        <v>0</v>
      </c>
      <c r="K369" s="12">
        <f t="shared" si="5"/>
        <v>66</v>
      </c>
    </row>
    <row r="370" spans="9:11">
      <c r="I370" s="12">
        <v>0</v>
      </c>
      <c r="J370" s="12">
        <v>66</v>
      </c>
      <c r="K370" s="12">
        <f t="shared" si="5"/>
        <v>-66</v>
      </c>
    </row>
    <row r="371" spans="9:11">
      <c r="I371" s="12">
        <v>66</v>
      </c>
      <c r="J371" s="12">
        <v>0</v>
      </c>
      <c r="K371" s="12">
        <f t="shared" si="5"/>
        <v>66</v>
      </c>
    </row>
    <row r="372" spans="9:11">
      <c r="I372" s="12">
        <v>50</v>
      </c>
      <c r="J372" s="12">
        <v>48</v>
      </c>
      <c r="K372" s="12">
        <f t="shared" si="5"/>
        <v>2</v>
      </c>
    </row>
    <row r="373" spans="9:11">
      <c r="I373" s="12">
        <v>50</v>
      </c>
      <c r="J373" s="12">
        <v>56</v>
      </c>
      <c r="K373" s="12">
        <f t="shared" si="5"/>
        <v>-6</v>
      </c>
    </row>
    <row r="374" spans="9:11">
      <c r="I374" s="12">
        <v>66</v>
      </c>
      <c r="J374" s="12">
        <v>10</v>
      </c>
      <c r="K374" s="12">
        <f t="shared" si="5"/>
        <v>56</v>
      </c>
    </row>
    <row r="375" spans="9:11">
      <c r="I375" s="12">
        <v>46</v>
      </c>
      <c r="J375" s="12">
        <v>76</v>
      </c>
      <c r="K375" s="12">
        <f t="shared" si="5"/>
        <v>-30</v>
      </c>
    </row>
    <row r="376" spans="9:11">
      <c r="I376" s="12">
        <v>21</v>
      </c>
      <c r="J376" s="12">
        <v>0</v>
      </c>
      <c r="K376" s="12">
        <f t="shared" si="5"/>
        <v>21</v>
      </c>
    </row>
    <row r="377" spans="9:11">
      <c r="I377" s="12">
        <v>66</v>
      </c>
      <c r="J377" s="12">
        <v>61</v>
      </c>
      <c r="K377" s="12">
        <f t="shared" si="5"/>
        <v>5</v>
      </c>
    </row>
    <row r="378" spans="9:11">
      <c r="I378" s="12">
        <v>59</v>
      </c>
      <c r="J378" s="12">
        <v>0</v>
      </c>
      <c r="K378" s="12">
        <f t="shared" si="5"/>
        <v>59</v>
      </c>
    </row>
    <row r="379" spans="9:11">
      <c r="I379" s="12">
        <v>66</v>
      </c>
      <c r="J379" s="12">
        <v>29</v>
      </c>
      <c r="K379" s="12">
        <f t="shared" si="5"/>
        <v>37</v>
      </c>
    </row>
    <row r="380" spans="9:11">
      <c r="I380" s="12">
        <v>53</v>
      </c>
      <c r="J380" s="12">
        <v>57</v>
      </c>
      <c r="K380" s="12">
        <f t="shared" si="5"/>
        <v>-4</v>
      </c>
    </row>
    <row r="381" spans="9:11">
      <c r="I381" s="12">
        <v>0</v>
      </c>
      <c r="J381" s="12">
        <v>0</v>
      </c>
      <c r="K381" s="12">
        <f t="shared" si="5"/>
        <v>0</v>
      </c>
    </row>
    <row r="382" spans="9:11">
      <c r="I382" s="12">
        <v>26</v>
      </c>
      <c r="J382" s="12">
        <v>57</v>
      </c>
      <c r="K382" s="12">
        <f t="shared" si="5"/>
        <v>-31</v>
      </c>
    </row>
    <row r="383" spans="9:11">
      <c r="I383" s="12">
        <v>66</v>
      </c>
      <c r="J383" s="12">
        <v>0</v>
      </c>
      <c r="K383" s="12">
        <f t="shared" si="5"/>
        <v>66</v>
      </c>
    </row>
    <row r="384" spans="9:11">
      <c r="I384" s="12">
        <v>11</v>
      </c>
      <c r="J384" s="12">
        <v>18</v>
      </c>
      <c r="K384" s="12">
        <f t="shared" si="5"/>
        <v>-7</v>
      </c>
    </row>
    <row r="385" spans="9:11">
      <c r="I385" s="12">
        <v>7</v>
      </c>
      <c r="J385" s="12">
        <v>76</v>
      </c>
      <c r="K385" s="12">
        <f t="shared" si="5"/>
        <v>-69</v>
      </c>
    </row>
    <row r="386" spans="9:11">
      <c r="I386" s="12">
        <v>68</v>
      </c>
      <c r="J386" s="12">
        <v>0</v>
      </c>
      <c r="K386" s="12">
        <f t="shared" si="5"/>
        <v>68</v>
      </c>
    </row>
    <row r="387" spans="9:11">
      <c r="I387" s="12">
        <v>66</v>
      </c>
      <c r="J387" s="12">
        <v>60</v>
      </c>
      <c r="K387" s="12">
        <f t="shared" si="5"/>
        <v>6</v>
      </c>
    </row>
    <row r="388" spans="9:11">
      <c r="I388" s="12">
        <v>59</v>
      </c>
      <c r="J388" s="12">
        <v>0</v>
      </c>
      <c r="K388" s="12">
        <f t="shared" si="5"/>
        <v>59</v>
      </c>
    </row>
    <row r="389" spans="9:11">
      <c r="I389" s="12">
        <v>0</v>
      </c>
      <c r="J389" s="12">
        <v>20</v>
      </c>
      <c r="K389" s="12">
        <f t="shared" si="5"/>
        <v>-20</v>
      </c>
    </row>
    <row r="390" spans="9:11">
      <c r="I390" s="12">
        <v>66</v>
      </c>
      <c r="J390" s="12">
        <v>59</v>
      </c>
      <c r="K390" s="12">
        <f t="shared" si="5"/>
        <v>7</v>
      </c>
    </row>
    <row r="391" spans="9:11">
      <c r="I391" s="12">
        <v>71</v>
      </c>
      <c r="J391" s="12">
        <v>0</v>
      </c>
      <c r="K391" s="12">
        <f t="shared" ref="K391:K456" si="6">I391-J391</f>
        <v>71</v>
      </c>
    </row>
    <row r="392" spans="9:11">
      <c r="I392" s="12">
        <v>7</v>
      </c>
      <c r="J392" s="12">
        <v>57</v>
      </c>
      <c r="K392" s="12">
        <f t="shared" si="6"/>
        <v>-50</v>
      </c>
    </row>
    <row r="393" spans="9:11">
      <c r="I393" s="12">
        <v>86</v>
      </c>
      <c r="J393" s="12">
        <v>0</v>
      </c>
      <c r="K393" s="12">
        <f t="shared" si="6"/>
        <v>86</v>
      </c>
    </row>
    <row r="394" spans="9:11">
      <c r="I394" s="12">
        <v>23</v>
      </c>
      <c r="J394" s="12">
        <v>1</v>
      </c>
      <c r="K394" s="12">
        <f t="shared" si="6"/>
        <v>22</v>
      </c>
    </row>
    <row r="395" spans="9:11">
      <c r="I395" s="12">
        <v>66</v>
      </c>
      <c r="J395" s="12">
        <v>57</v>
      </c>
      <c r="K395" s="12">
        <f t="shared" si="6"/>
        <v>9</v>
      </c>
    </row>
    <row r="396" spans="9:11">
      <c r="I396" s="12">
        <v>81</v>
      </c>
      <c r="J396" s="12">
        <v>0</v>
      </c>
      <c r="K396" s="12">
        <f t="shared" si="6"/>
        <v>81</v>
      </c>
    </row>
    <row r="397" spans="9:11">
      <c r="I397" s="12">
        <v>6</v>
      </c>
      <c r="J397" s="12">
        <v>77</v>
      </c>
      <c r="K397" s="12">
        <f t="shared" si="6"/>
        <v>-71</v>
      </c>
    </row>
    <row r="398" spans="9:11">
      <c r="I398" s="12">
        <v>0</v>
      </c>
      <c r="J398" s="12">
        <v>0</v>
      </c>
      <c r="K398" s="12">
        <f t="shared" si="6"/>
        <v>0</v>
      </c>
    </row>
    <row r="399" spans="9:11">
      <c r="I399" s="12">
        <v>22</v>
      </c>
      <c r="J399" s="12">
        <v>57</v>
      </c>
      <c r="K399" s="12">
        <f t="shared" si="6"/>
        <v>-35</v>
      </c>
    </row>
    <row r="400" spans="9:11">
      <c r="I400" s="12">
        <v>7</v>
      </c>
      <c r="J400" s="12">
        <v>69</v>
      </c>
      <c r="K400" s="12">
        <f t="shared" si="6"/>
        <v>-62</v>
      </c>
    </row>
    <row r="401" spans="9:11">
      <c r="I401" s="12">
        <v>22</v>
      </c>
      <c r="J401" s="12">
        <v>0</v>
      </c>
      <c r="K401" s="12">
        <f t="shared" si="6"/>
        <v>22</v>
      </c>
    </row>
    <row r="402" spans="9:11">
      <c r="I402" s="12">
        <v>66</v>
      </c>
      <c r="J402" s="12">
        <v>63</v>
      </c>
      <c r="K402" s="12">
        <f t="shared" si="6"/>
        <v>3</v>
      </c>
    </row>
    <row r="403" spans="9:11">
      <c r="I403" s="12">
        <v>58</v>
      </c>
      <c r="J403" s="12">
        <v>33</v>
      </c>
      <c r="K403" s="12">
        <f t="shared" si="6"/>
        <v>25</v>
      </c>
    </row>
    <row r="404" spans="9:11">
      <c r="I404" s="12">
        <v>0</v>
      </c>
      <c r="J404" s="12">
        <v>57</v>
      </c>
      <c r="K404" s="12">
        <f t="shared" si="6"/>
        <v>-57</v>
      </c>
    </row>
    <row r="405" spans="9:11">
      <c r="I405" s="12">
        <v>21</v>
      </c>
      <c r="J405" s="12">
        <v>10</v>
      </c>
      <c r="K405" s="12">
        <f t="shared" si="6"/>
        <v>11</v>
      </c>
    </row>
    <row r="406" spans="9:11">
      <c r="I406" s="12">
        <v>66</v>
      </c>
      <c r="J406" s="12">
        <v>57</v>
      </c>
      <c r="K406" s="12">
        <f t="shared" si="6"/>
        <v>9</v>
      </c>
    </row>
    <row r="407" spans="9:11">
      <c r="I407" s="12">
        <v>84</v>
      </c>
      <c r="J407" s="12">
        <v>0</v>
      </c>
      <c r="K407" s="12">
        <f t="shared" si="6"/>
        <v>84</v>
      </c>
    </row>
    <row r="408" spans="9:11">
      <c r="I408" s="12">
        <v>3</v>
      </c>
      <c r="J408" s="12">
        <v>58</v>
      </c>
      <c r="K408" s="12">
        <f t="shared" si="6"/>
        <v>-55</v>
      </c>
    </row>
    <row r="409" spans="9:11">
      <c r="I409" s="12">
        <v>15</v>
      </c>
      <c r="J409" s="12">
        <v>27</v>
      </c>
      <c r="K409" s="12">
        <f t="shared" si="6"/>
        <v>-12</v>
      </c>
    </row>
    <row r="410" spans="9:11">
      <c r="I410" s="12">
        <v>0</v>
      </c>
      <c r="J410" s="12">
        <v>18</v>
      </c>
      <c r="K410" s="12">
        <f t="shared" si="6"/>
        <v>-18</v>
      </c>
    </row>
    <row r="411" spans="9:11">
      <c r="I411" s="12">
        <v>66</v>
      </c>
      <c r="J411" s="12">
        <v>68</v>
      </c>
      <c r="K411" s="12">
        <f t="shared" si="6"/>
        <v>-2</v>
      </c>
    </row>
    <row r="412" spans="9:11">
      <c r="I412" s="12">
        <v>29</v>
      </c>
      <c r="J412" s="12">
        <v>0</v>
      </c>
      <c r="K412" s="12">
        <f t="shared" si="6"/>
        <v>29</v>
      </c>
    </row>
    <row r="413" spans="9:11">
      <c r="I413" s="12">
        <v>0</v>
      </c>
      <c r="J413" s="12">
        <v>57</v>
      </c>
      <c r="K413" s="12">
        <f t="shared" si="6"/>
        <v>-57</v>
      </c>
    </row>
    <row r="414" spans="9:11">
      <c r="I414" s="12">
        <v>68</v>
      </c>
      <c r="J414" s="12">
        <v>13</v>
      </c>
      <c r="K414" s="12">
        <f t="shared" si="6"/>
        <v>55</v>
      </c>
    </row>
    <row r="415" spans="9:11">
      <c r="I415" s="12">
        <v>0</v>
      </c>
      <c r="J415" s="12">
        <v>16</v>
      </c>
      <c r="K415" s="12">
        <f t="shared" si="6"/>
        <v>-16</v>
      </c>
    </row>
    <row r="416" spans="9:11">
      <c r="I416" s="12">
        <v>22</v>
      </c>
      <c r="J416" s="12">
        <v>57</v>
      </c>
      <c r="K416" s="12">
        <f t="shared" si="6"/>
        <v>-35</v>
      </c>
    </row>
    <row r="417" spans="9:11">
      <c r="I417" s="12">
        <v>66</v>
      </c>
      <c r="J417" s="12">
        <v>32</v>
      </c>
      <c r="K417" s="12">
        <f t="shared" si="6"/>
        <v>34</v>
      </c>
    </row>
    <row r="418" spans="9:11">
      <c r="I418" s="12">
        <v>86</v>
      </c>
      <c r="J418" s="12">
        <v>72</v>
      </c>
      <c r="K418" s="12">
        <f t="shared" si="6"/>
        <v>14</v>
      </c>
    </row>
    <row r="419" spans="9:11">
      <c r="I419" s="12">
        <v>0</v>
      </c>
      <c r="J419" s="12">
        <v>70</v>
      </c>
      <c r="K419" s="12">
        <f t="shared" si="6"/>
        <v>-70</v>
      </c>
    </row>
    <row r="420" spans="9:11">
      <c r="I420" s="12">
        <v>66</v>
      </c>
      <c r="J420" s="12">
        <v>10</v>
      </c>
      <c r="K420" s="12">
        <f t="shared" si="6"/>
        <v>56</v>
      </c>
    </row>
    <row r="421" spans="9:11">
      <c r="I421" s="12">
        <v>4</v>
      </c>
      <c r="J421" s="12">
        <v>76</v>
      </c>
      <c r="K421" s="12">
        <f t="shared" si="6"/>
        <v>-72</v>
      </c>
    </row>
    <row r="422" spans="9:11">
      <c r="I422" s="12">
        <v>23</v>
      </c>
      <c r="J422" s="12">
        <v>6</v>
      </c>
      <c r="K422" s="12">
        <f t="shared" si="6"/>
        <v>17</v>
      </c>
    </row>
    <row r="423" spans="9:11">
      <c r="I423" s="12">
        <v>67</v>
      </c>
      <c r="J423" s="12">
        <v>18</v>
      </c>
      <c r="K423" s="12">
        <f t="shared" si="6"/>
        <v>49</v>
      </c>
    </row>
    <row r="424" spans="9:11">
      <c r="I424" s="12">
        <v>59</v>
      </c>
      <c r="J424" s="12">
        <v>44</v>
      </c>
      <c r="K424" s="12">
        <f t="shared" si="6"/>
        <v>15</v>
      </c>
    </row>
    <row r="425" spans="9:11">
      <c r="I425" s="12">
        <v>54</v>
      </c>
      <c r="J425" s="12">
        <v>0</v>
      </c>
      <c r="K425" s="12">
        <f t="shared" si="6"/>
        <v>54</v>
      </c>
    </row>
    <row r="426" spans="9:11">
      <c r="I426" s="43">
        <f>MEDIAN(I5:I425)</f>
        <v>57</v>
      </c>
      <c r="J426" s="43">
        <f t="shared" ref="J426:K426" si="7">MEDIAN(J5:J425)</f>
        <v>42</v>
      </c>
      <c r="K426" s="43">
        <f t="shared" si="7"/>
        <v>15</v>
      </c>
    </row>
    <row r="427" spans="9:11">
      <c r="I427" s="12">
        <v>54</v>
      </c>
      <c r="J427" s="12">
        <v>57</v>
      </c>
      <c r="K427" s="12">
        <f t="shared" si="6"/>
        <v>-3</v>
      </c>
    </row>
    <row r="428" spans="9:11">
      <c r="I428" s="12">
        <v>54</v>
      </c>
      <c r="J428" s="12">
        <v>7</v>
      </c>
      <c r="K428" s="12">
        <f t="shared" si="6"/>
        <v>47</v>
      </c>
    </row>
    <row r="429" spans="9:11">
      <c r="I429" s="12">
        <v>54</v>
      </c>
      <c r="J429" s="12">
        <v>18</v>
      </c>
      <c r="K429" s="12">
        <f t="shared" si="6"/>
        <v>36</v>
      </c>
    </row>
    <row r="430" spans="9:11">
      <c r="I430" s="12">
        <v>54</v>
      </c>
      <c r="J430" s="12">
        <v>57</v>
      </c>
      <c r="K430" s="12">
        <f t="shared" si="6"/>
        <v>-3</v>
      </c>
    </row>
    <row r="431" spans="9:11">
      <c r="I431" s="12">
        <v>54</v>
      </c>
      <c r="J431" s="12">
        <v>43</v>
      </c>
      <c r="K431" s="12">
        <f t="shared" si="6"/>
        <v>11</v>
      </c>
    </row>
    <row r="432" spans="9:11">
      <c r="I432" s="12">
        <v>54</v>
      </c>
      <c r="J432" s="12">
        <v>0</v>
      </c>
      <c r="K432" s="12">
        <f t="shared" si="6"/>
        <v>54</v>
      </c>
    </row>
    <row r="433" spans="9:11">
      <c r="I433" s="12">
        <v>54</v>
      </c>
      <c r="J433" s="12">
        <v>57</v>
      </c>
      <c r="K433" s="12">
        <f t="shared" si="6"/>
        <v>-3</v>
      </c>
    </row>
    <row r="434" spans="9:11">
      <c r="I434" s="12">
        <v>54</v>
      </c>
      <c r="J434" s="12">
        <v>0</v>
      </c>
      <c r="K434" s="12">
        <f t="shared" si="6"/>
        <v>54</v>
      </c>
    </row>
    <row r="435" spans="9:11">
      <c r="I435" s="12">
        <v>54</v>
      </c>
      <c r="J435" s="12">
        <v>54</v>
      </c>
      <c r="K435" s="12">
        <f t="shared" si="6"/>
        <v>0</v>
      </c>
    </row>
    <row r="436" spans="9:11">
      <c r="I436" s="12">
        <v>54</v>
      </c>
      <c r="J436" s="12">
        <v>72</v>
      </c>
      <c r="K436" s="12">
        <f t="shared" si="6"/>
        <v>-18</v>
      </c>
    </row>
    <row r="437" spans="9:11">
      <c r="I437" s="12">
        <v>54</v>
      </c>
      <c r="J437" s="12">
        <v>0</v>
      </c>
      <c r="K437" s="12">
        <f t="shared" si="6"/>
        <v>54</v>
      </c>
    </row>
    <row r="438" spans="9:11">
      <c r="I438" s="12">
        <v>54</v>
      </c>
      <c r="J438" s="12">
        <v>75</v>
      </c>
      <c r="K438" s="12">
        <f t="shared" si="6"/>
        <v>-21</v>
      </c>
    </row>
    <row r="439" spans="9:11">
      <c r="I439" s="12">
        <v>54</v>
      </c>
      <c r="J439" s="12">
        <v>18</v>
      </c>
      <c r="K439" s="12">
        <f t="shared" si="6"/>
        <v>36</v>
      </c>
    </row>
    <row r="440" spans="9:11">
      <c r="I440" s="12">
        <v>54</v>
      </c>
      <c r="J440" s="12">
        <v>45</v>
      </c>
      <c r="K440" s="12">
        <f t="shared" si="6"/>
        <v>9</v>
      </c>
    </row>
    <row r="441" spans="9:11">
      <c r="I441" s="12">
        <v>54</v>
      </c>
      <c r="J441" s="12">
        <v>53</v>
      </c>
      <c r="K441" s="12">
        <f t="shared" si="6"/>
        <v>1</v>
      </c>
    </row>
    <row r="442" spans="9:11">
      <c r="I442" s="12">
        <v>54</v>
      </c>
      <c r="J442" s="12">
        <v>17</v>
      </c>
      <c r="K442" s="12">
        <f t="shared" si="6"/>
        <v>37</v>
      </c>
    </row>
    <row r="443" spans="9:11">
      <c r="I443" s="12">
        <v>54</v>
      </c>
      <c r="J443" s="12">
        <v>72</v>
      </c>
      <c r="K443" s="12">
        <f t="shared" si="6"/>
        <v>-18</v>
      </c>
    </row>
    <row r="444" spans="9:11">
      <c r="I444" s="12">
        <v>54</v>
      </c>
      <c r="J444" s="12">
        <v>0</v>
      </c>
      <c r="K444" s="12">
        <f t="shared" si="6"/>
        <v>54</v>
      </c>
    </row>
    <row r="445" spans="9:11">
      <c r="I445" s="43">
        <f>MEDIAN(I427:I444)</f>
        <v>54</v>
      </c>
      <c r="J445" s="43">
        <f t="shared" ref="J445:K445" si="8">MEDIAN(J427:J444)</f>
        <v>44</v>
      </c>
      <c r="K445" s="43">
        <f t="shared" si="8"/>
        <v>10</v>
      </c>
    </row>
    <row r="446" spans="9:11">
      <c r="I446" s="12">
        <v>54</v>
      </c>
      <c r="J446" s="12">
        <v>44</v>
      </c>
      <c r="K446" s="12">
        <f t="shared" si="6"/>
        <v>10</v>
      </c>
    </row>
    <row r="447" spans="9:11">
      <c r="I447" s="12">
        <v>54</v>
      </c>
      <c r="J447" s="12">
        <v>44</v>
      </c>
      <c r="K447" s="12">
        <f t="shared" si="6"/>
        <v>10</v>
      </c>
    </row>
    <row r="448" spans="9:11">
      <c r="I448" s="12">
        <v>54</v>
      </c>
      <c r="J448" s="12">
        <v>44</v>
      </c>
      <c r="K448" s="12">
        <f t="shared" si="6"/>
        <v>10</v>
      </c>
    </row>
    <row r="449" spans="9:11">
      <c r="I449" s="12">
        <v>54</v>
      </c>
      <c r="J449" s="12">
        <v>44</v>
      </c>
      <c r="K449" s="12">
        <f t="shared" si="6"/>
        <v>10</v>
      </c>
    </row>
    <row r="450" spans="9:11">
      <c r="I450" s="12">
        <v>54</v>
      </c>
      <c r="J450" s="12">
        <v>44</v>
      </c>
      <c r="K450" s="12">
        <f t="shared" si="6"/>
        <v>10</v>
      </c>
    </row>
    <row r="451" spans="9:11">
      <c r="I451" s="12">
        <v>54</v>
      </c>
      <c r="J451" s="12">
        <v>44</v>
      </c>
      <c r="K451" s="12">
        <f t="shared" si="6"/>
        <v>10</v>
      </c>
    </row>
    <row r="452" spans="9:11">
      <c r="I452" s="12">
        <v>54</v>
      </c>
      <c r="J452" s="12">
        <v>44</v>
      </c>
      <c r="K452" s="12">
        <f t="shared" si="6"/>
        <v>10</v>
      </c>
    </row>
    <row r="453" spans="9:11">
      <c r="I453" s="12">
        <v>54</v>
      </c>
      <c r="J453" s="12">
        <v>44</v>
      </c>
      <c r="K453" s="12">
        <f t="shared" si="6"/>
        <v>10</v>
      </c>
    </row>
    <row r="454" spans="9:11">
      <c r="I454" s="12">
        <v>54</v>
      </c>
      <c r="J454" s="12">
        <v>45</v>
      </c>
      <c r="K454" s="12">
        <f t="shared" si="6"/>
        <v>9</v>
      </c>
    </row>
    <row r="455" spans="9:11">
      <c r="I455" s="12">
        <v>53</v>
      </c>
      <c r="J455" s="12">
        <v>45</v>
      </c>
      <c r="K455" s="12">
        <f t="shared" si="6"/>
        <v>8</v>
      </c>
    </row>
    <row r="456" spans="9:11">
      <c r="I456" s="12">
        <v>53</v>
      </c>
      <c r="J456" s="12">
        <v>45</v>
      </c>
      <c r="K456" s="12">
        <f t="shared" si="6"/>
        <v>8</v>
      </c>
    </row>
    <row r="457" spans="9:11">
      <c r="I457" s="12">
        <v>53</v>
      </c>
      <c r="J457" s="12">
        <v>45</v>
      </c>
      <c r="K457" s="12">
        <f t="shared" ref="K457:K520" si="9">I457-J457</f>
        <v>8</v>
      </c>
    </row>
    <row r="458" spans="9:11">
      <c r="I458" s="12">
        <v>53</v>
      </c>
      <c r="J458" s="12">
        <v>45</v>
      </c>
      <c r="K458" s="12">
        <f t="shared" si="9"/>
        <v>8</v>
      </c>
    </row>
    <row r="459" spans="9:11">
      <c r="I459" s="12">
        <v>53</v>
      </c>
      <c r="J459" s="12">
        <v>45</v>
      </c>
      <c r="K459" s="12">
        <f t="shared" si="9"/>
        <v>8</v>
      </c>
    </row>
    <row r="460" spans="9:11">
      <c r="I460" s="12">
        <v>53</v>
      </c>
      <c r="J460" s="12">
        <v>45</v>
      </c>
      <c r="K460" s="12">
        <f t="shared" si="9"/>
        <v>8</v>
      </c>
    </row>
    <row r="461" spans="9:11">
      <c r="I461" s="12">
        <v>53</v>
      </c>
      <c r="J461" s="12">
        <v>45</v>
      </c>
      <c r="K461" s="12">
        <f t="shared" si="9"/>
        <v>8</v>
      </c>
    </row>
    <row r="462" spans="9:11">
      <c r="I462" s="12">
        <v>53</v>
      </c>
      <c r="J462" s="12">
        <v>45</v>
      </c>
      <c r="K462" s="12">
        <f t="shared" si="9"/>
        <v>8</v>
      </c>
    </row>
    <row r="463" spans="9:11">
      <c r="I463" s="12">
        <v>53</v>
      </c>
      <c r="J463" s="12">
        <v>45</v>
      </c>
      <c r="K463" s="12">
        <f t="shared" si="9"/>
        <v>8</v>
      </c>
    </row>
    <row r="464" spans="9:11">
      <c r="I464" s="12">
        <v>53</v>
      </c>
      <c r="J464" s="12">
        <v>45</v>
      </c>
      <c r="K464" s="12">
        <f t="shared" si="9"/>
        <v>8</v>
      </c>
    </row>
    <row r="465" spans="9:11">
      <c r="I465" s="12">
        <v>53</v>
      </c>
      <c r="J465" s="12">
        <v>45</v>
      </c>
      <c r="K465" s="12">
        <f t="shared" si="9"/>
        <v>8</v>
      </c>
    </row>
    <row r="466" spans="9:11">
      <c r="I466" s="12">
        <v>53</v>
      </c>
      <c r="J466" s="12">
        <v>45</v>
      </c>
      <c r="K466" s="12">
        <f t="shared" si="9"/>
        <v>8</v>
      </c>
    </row>
    <row r="467" spans="9:11">
      <c r="I467" s="12">
        <v>53</v>
      </c>
      <c r="J467" s="12">
        <v>45</v>
      </c>
      <c r="K467" s="12">
        <f t="shared" si="9"/>
        <v>8</v>
      </c>
    </row>
    <row r="468" spans="9:11">
      <c r="I468" s="12">
        <v>53</v>
      </c>
      <c r="J468" s="12">
        <v>45</v>
      </c>
      <c r="K468" s="12">
        <f t="shared" si="9"/>
        <v>8</v>
      </c>
    </row>
    <row r="469" spans="9:11">
      <c r="I469" s="12">
        <v>53</v>
      </c>
      <c r="J469" s="12">
        <v>45</v>
      </c>
      <c r="K469" s="12">
        <f t="shared" si="9"/>
        <v>8</v>
      </c>
    </row>
    <row r="470" spans="9:11">
      <c r="I470" s="12">
        <v>53</v>
      </c>
      <c r="J470" s="12">
        <v>45</v>
      </c>
      <c r="K470" s="12">
        <f t="shared" si="9"/>
        <v>8</v>
      </c>
    </row>
    <row r="471" spans="9:11">
      <c r="I471" s="12">
        <v>53</v>
      </c>
      <c r="J471" s="12">
        <v>45</v>
      </c>
      <c r="K471" s="12">
        <f t="shared" si="9"/>
        <v>8</v>
      </c>
    </row>
    <row r="472" spans="9:11">
      <c r="I472" s="12">
        <v>53</v>
      </c>
      <c r="J472" s="12">
        <v>45</v>
      </c>
      <c r="K472" s="12">
        <f t="shared" si="9"/>
        <v>8</v>
      </c>
    </row>
    <row r="473" spans="9:11">
      <c r="I473" s="12">
        <v>53</v>
      </c>
      <c r="J473" s="12">
        <v>45</v>
      </c>
      <c r="K473" s="12">
        <f t="shared" si="9"/>
        <v>8</v>
      </c>
    </row>
    <row r="474" spans="9:11">
      <c r="I474" s="12">
        <v>53</v>
      </c>
      <c r="J474" s="12">
        <v>45</v>
      </c>
      <c r="K474" s="12">
        <f t="shared" si="9"/>
        <v>8</v>
      </c>
    </row>
    <row r="475" spans="9:11">
      <c r="I475" s="12">
        <v>53</v>
      </c>
      <c r="J475" s="12">
        <v>45</v>
      </c>
      <c r="K475" s="12">
        <f t="shared" si="9"/>
        <v>8</v>
      </c>
    </row>
    <row r="476" spans="9:11">
      <c r="I476" s="12">
        <v>53</v>
      </c>
      <c r="J476" s="12">
        <v>45</v>
      </c>
      <c r="K476" s="12">
        <f t="shared" si="9"/>
        <v>8</v>
      </c>
    </row>
    <row r="477" spans="9:11">
      <c r="I477" s="12">
        <v>53</v>
      </c>
      <c r="J477" s="12">
        <v>45</v>
      </c>
      <c r="K477" s="12">
        <f t="shared" si="9"/>
        <v>8</v>
      </c>
    </row>
    <row r="478" spans="9:11">
      <c r="I478" s="12">
        <v>53</v>
      </c>
      <c r="J478" s="12">
        <v>45</v>
      </c>
      <c r="K478" s="12">
        <f t="shared" si="9"/>
        <v>8</v>
      </c>
    </row>
    <row r="479" spans="9:11">
      <c r="I479" s="12">
        <v>53</v>
      </c>
      <c r="J479" s="12">
        <v>45</v>
      </c>
      <c r="K479" s="12">
        <f t="shared" si="9"/>
        <v>8</v>
      </c>
    </row>
    <row r="480" spans="9:11">
      <c r="I480" s="12">
        <v>53</v>
      </c>
      <c r="J480" s="12">
        <v>45</v>
      </c>
      <c r="K480" s="12">
        <f t="shared" si="9"/>
        <v>8</v>
      </c>
    </row>
    <row r="481" spans="9:11">
      <c r="I481" s="12">
        <v>53</v>
      </c>
      <c r="J481" s="12">
        <v>45</v>
      </c>
      <c r="K481" s="12">
        <f t="shared" si="9"/>
        <v>8</v>
      </c>
    </row>
    <row r="482" spans="9:11">
      <c r="I482" s="12">
        <v>53</v>
      </c>
      <c r="J482" s="12">
        <v>45</v>
      </c>
      <c r="K482" s="12">
        <f t="shared" si="9"/>
        <v>8</v>
      </c>
    </row>
    <row r="483" spans="9:11">
      <c r="I483" s="12">
        <v>53</v>
      </c>
      <c r="J483" s="12">
        <v>45</v>
      </c>
      <c r="K483" s="12">
        <f t="shared" si="9"/>
        <v>8</v>
      </c>
    </row>
    <row r="484" spans="9:11">
      <c r="I484" s="12">
        <v>53</v>
      </c>
      <c r="J484" s="12">
        <v>45</v>
      </c>
      <c r="K484" s="12">
        <f t="shared" si="9"/>
        <v>8</v>
      </c>
    </row>
    <row r="485" spans="9:11">
      <c r="I485" s="12">
        <v>53</v>
      </c>
      <c r="J485" s="12">
        <v>45</v>
      </c>
      <c r="K485" s="12">
        <f t="shared" si="9"/>
        <v>8</v>
      </c>
    </row>
    <row r="486" spans="9:11">
      <c r="I486" s="12">
        <v>53</v>
      </c>
      <c r="J486" s="12">
        <v>45</v>
      </c>
      <c r="K486" s="12">
        <f t="shared" si="9"/>
        <v>8</v>
      </c>
    </row>
    <row r="487" spans="9:11">
      <c r="I487" s="12">
        <v>53</v>
      </c>
      <c r="J487" s="12">
        <v>45</v>
      </c>
      <c r="K487" s="12">
        <f t="shared" si="9"/>
        <v>8</v>
      </c>
    </row>
    <row r="488" spans="9:11">
      <c r="I488" s="12">
        <v>53</v>
      </c>
      <c r="J488" s="12">
        <v>46</v>
      </c>
      <c r="K488" s="12">
        <f t="shared" si="9"/>
        <v>7</v>
      </c>
    </row>
    <row r="489" spans="9:11">
      <c r="I489" s="12">
        <v>53</v>
      </c>
      <c r="J489" s="12">
        <v>46</v>
      </c>
      <c r="K489" s="12">
        <f t="shared" si="9"/>
        <v>7</v>
      </c>
    </row>
    <row r="490" spans="9:11">
      <c r="I490" s="12">
        <v>54</v>
      </c>
      <c r="J490" s="12">
        <v>46</v>
      </c>
      <c r="K490" s="12">
        <f t="shared" si="9"/>
        <v>8</v>
      </c>
    </row>
    <row r="491" spans="9:11">
      <c r="I491" s="12">
        <v>54</v>
      </c>
      <c r="J491" s="12">
        <v>46</v>
      </c>
      <c r="K491" s="12">
        <f t="shared" si="9"/>
        <v>8</v>
      </c>
    </row>
    <row r="492" spans="9:11">
      <c r="I492" s="12">
        <v>54</v>
      </c>
      <c r="J492" s="12">
        <v>46</v>
      </c>
      <c r="K492" s="12">
        <f t="shared" si="9"/>
        <v>8</v>
      </c>
    </row>
    <row r="493" spans="9:11">
      <c r="I493" s="12">
        <v>54</v>
      </c>
      <c r="J493" s="12">
        <v>46</v>
      </c>
      <c r="K493" s="12">
        <f t="shared" si="9"/>
        <v>8</v>
      </c>
    </row>
    <row r="494" spans="9:11">
      <c r="I494" s="12">
        <v>54</v>
      </c>
      <c r="J494" s="12">
        <v>46</v>
      </c>
      <c r="K494" s="12">
        <f t="shared" si="9"/>
        <v>8</v>
      </c>
    </row>
    <row r="495" spans="9:11">
      <c r="I495" s="12">
        <v>54</v>
      </c>
      <c r="J495" s="12">
        <v>46</v>
      </c>
      <c r="K495" s="12">
        <f t="shared" si="9"/>
        <v>8</v>
      </c>
    </row>
    <row r="496" spans="9:11">
      <c r="I496" s="12">
        <v>54</v>
      </c>
      <c r="J496" s="12">
        <v>46</v>
      </c>
      <c r="K496" s="12">
        <f t="shared" si="9"/>
        <v>8</v>
      </c>
    </row>
    <row r="497" spans="9:11">
      <c r="I497" s="12">
        <v>54</v>
      </c>
      <c r="J497" s="12">
        <v>46</v>
      </c>
      <c r="K497" s="12">
        <f t="shared" si="9"/>
        <v>8</v>
      </c>
    </row>
    <row r="498" spans="9:11">
      <c r="I498" s="12">
        <v>54</v>
      </c>
      <c r="J498" s="12">
        <v>46</v>
      </c>
      <c r="K498" s="12">
        <f t="shared" si="9"/>
        <v>8</v>
      </c>
    </row>
    <row r="499" spans="9:11">
      <c r="I499" s="12">
        <v>54</v>
      </c>
      <c r="J499" s="12">
        <v>46</v>
      </c>
      <c r="K499" s="12">
        <f t="shared" si="9"/>
        <v>8</v>
      </c>
    </row>
    <row r="500" spans="9:11">
      <c r="I500" s="12">
        <v>54</v>
      </c>
      <c r="J500" s="12">
        <v>46</v>
      </c>
      <c r="K500" s="12">
        <f t="shared" si="9"/>
        <v>8</v>
      </c>
    </row>
    <row r="501" spans="9:11">
      <c r="I501" s="12">
        <v>54</v>
      </c>
      <c r="J501" s="12">
        <v>46</v>
      </c>
      <c r="K501" s="12">
        <f t="shared" si="9"/>
        <v>8</v>
      </c>
    </row>
    <row r="502" spans="9:11">
      <c r="I502" s="12">
        <v>54</v>
      </c>
      <c r="J502" s="12">
        <v>46</v>
      </c>
      <c r="K502" s="12">
        <f t="shared" si="9"/>
        <v>8</v>
      </c>
    </row>
    <row r="503" spans="9:11">
      <c r="I503" s="12">
        <v>54</v>
      </c>
      <c r="J503" s="12">
        <v>46</v>
      </c>
      <c r="K503" s="12">
        <f t="shared" si="9"/>
        <v>8</v>
      </c>
    </row>
    <row r="504" spans="9:11">
      <c r="I504" s="12">
        <v>54</v>
      </c>
      <c r="J504" s="12">
        <v>46</v>
      </c>
      <c r="K504" s="12">
        <f t="shared" si="9"/>
        <v>8</v>
      </c>
    </row>
    <row r="505" spans="9:11">
      <c r="I505" s="12">
        <v>54</v>
      </c>
      <c r="J505" s="12">
        <v>46</v>
      </c>
      <c r="K505" s="12">
        <f t="shared" si="9"/>
        <v>8</v>
      </c>
    </row>
    <row r="506" spans="9:11">
      <c r="I506" s="12">
        <v>54</v>
      </c>
      <c r="J506" s="12">
        <v>46</v>
      </c>
      <c r="K506" s="12">
        <f t="shared" si="9"/>
        <v>8</v>
      </c>
    </row>
    <row r="507" spans="9:11">
      <c r="I507" s="12">
        <v>54</v>
      </c>
      <c r="J507" s="12">
        <v>46</v>
      </c>
      <c r="K507" s="12">
        <f t="shared" si="9"/>
        <v>8</v>
      </c>
    </row>
    <row r="508" spans="9:11">
      <c r="I508" s="12">
        <v>54</v>
      </c>
      <c r="J508" s="12">
        <v>46</v>
      </c>
      <c r="K508" s="12">
        <f t="shared" si="9"/>
        <v>8</v>
      </c>
    </row>
    <row r="509" spans="9:11">
      <c r="I509" s="12">
        <v>54</v>
      </c>
      <c r="J509" s="12">
        <v>46</v>
      </c>
      <c r="K509" s="12">
        <f t="shared" si="9"/>
        <v>8</v>
      </c>
    </row>
    <row r="510" spans="9:11">
      <c r="I510" s="12">
        <v>54</v>
      </c>
      <c r="J510" s="12">
        <v>46</v>
      </c>
      <c r="K510" s="12">
        <f t="shared" si="9"/>
        <v>8</v>
      </c>
    </row>
    <row r="511" spans="9:11">
      <c r="I511" s="12">
        <v>54</v>
      </c>
      <c r="J511" s="12">
        <v>46</v>
      </c>
      <c r="K511" s="12">
        <f t="shared" si="9"/>
        <v>8</v>
      </c>
    </row>
    <row r="512" spans="9:11">
      <c r="I512" s="12">
        <v>54</v>
      </c>
      <c r="J512" s="12">
        <v>46</v>
      </c>
      <c r="K512" s="12">
        <f t="shared" si="9"/>
        <v>8</v>
      </c>
    </row>
    <row r="513" spans="9:11">
      <c r="I513" s="12">
        <v>54</v>
      </c>
      <c r="J513" s="12">
        <v>46</v>
      </c>
      <c r="K513" s="12">
        <f t="shared" si="9"/>
        <v>8</v>
      </c>
    </row>
    <row r="514" spans="9:11">
      <c r="I514" s="12">
        <v>54</v>
      </c>
      <c r="J514" s="12">
        <v>46</v>
      </c>
      <c r="K514" s="12">
        <f t="shared" si="9"/>
        <v>8</v>
      </c>
    </row>
    <row r="515" spans="9:11">
      <c r="I515" s="12">
        <v>54</v>
      </c>
      <c r="J515" s="12">
        <v>46</v>
      </c>
      <c r="K515" s="12">
        <f t="shared" si="9"/>
        <v>8</v>
      </c>
    </row>
    <row r="516" spans="9:11">
      <c r="I516" s="12">
        <v>54</v>
      </c>
      <c r="J516" s="12">
        <v>46</v>
      </c>
      <c r="K516" s="12">
        <f t="shared" si="9"/>
        <v>8</v>
      </c>
    </row>
    <row r="517" spans="9:11">
      <c r="I517" s="12">
        <v>54</v>
      </c>
      <c r="J517" s="12">
        <v>46</v>
      </c>
      <c r="K517" s="12">
        <f t="shared" si="9"/>
        <v>8</v>
      </c>
    </row>
    <row r="518" spans="9:11">
      <c r="I518" s="12">
        <v>54</v>
      </c>
      <c r="J518" s="12">
        <v>46</v>
      </c>
      <c r="K518" s="12">
        <f t="shared" si="9"/>
        <v>8</v>
      </c>
    </row>
    <row r="519" spans="9:11">
      <c r="I519" s="12">
        <v>54</v>
      </c>
      <c r="J519" s="12">
        <v>46</v>
      </c>
      <c r="K519" s="12">
        <f t="shared" si="9"/>
        <v>8</v>
      </c>
    </row>
    <row r="520" spans="9:11">
      <c r="I520" s="12">
        <v>54</v>
      </c>
      <c r="J520" s="12">
        <v>46</v>
      </c>
      <c r="K520" s="12">
        <f t="shared" si="9"/>
        <v>8</v>
      </c>
    </row>
    <row r="521" spans="9:11">
      <c r="I521" s="12">
        <v>54</v>
      </c>
      <c r="J521" s="12">
        <v>46</v>
      </c>
      <c r="K521" s="12">
        <f t="shared" ref="K521:K584" si="10">I521-J521</f>
        <v>8</v>
      </c>
    </row>
    <row r="522" spans="9:11">
      <c r="I522" s="12">
        <v>54</v>
      </c>
      <c r="J522" s="12">
        <v>46</v>
      </c>
      <c r="K522" s="12">
        <f t="shared" si="10"/>
        <v>8</v>
      </c>
    </row>
    <row r="523" spans="9:11">
      <c r="I523" s="12">
        <v>54</v>
      </c>
      <c r="J523" s="12">
        <v>46</v>
      </c>
      <c r="K523" s="12">
        <f t="shared" si="10"/>
        <v>8</v>
      </c>
    </row>
    <row r="524" spans="9:11">
      <c r="I524" s="12">
        <v>54</v>
      </c>
      <c r="J524" s="12">
        <v>46</v>
      </c>
      <c r="K524" s="12">
        <f t="shared" si="10"/>
        <v>8</v>
      </c>
    </row>
    <row r="525" spans="9:11">
      <c r="I525" s="12">
        <v>54</v>
      </c>
      <c r="J525" s="12">
        <v>46</v>
      </c>
      <c r="K525" s="12">
        <f t="shared" si="10"/>
        <v>8</v>
      </c>
    </row>
    <row r="526" spans="9:11">
      <c r="I526" s="12">
        <v>54</v>
      </c>
      <c r="J526" s="12">
        <v>46</v>
      </c>
      <c r="K526" s="12">
        <f t="shared" si="10"/>
        <v>8</v>
      </c>
    </row>
    <row r="527" spans="9:11">
      <c r="I527" s="12">
        <v>54</v>
      </c>
      <c r="J527" s="12">
        <v>46</v>
      </c>
      <c r="K527" s="12">
        <f t="shared" si="10"/>
        <v>8</v>
      </c>
    </row>
    <row r="528" spans="9:11">
      <c r="I528" s="12">
        <v>54</v>
      </c>
      <c r="J528" s="12">
        <v>46</v>
      </c>
      <c r="K528" s="12">
        <f t="shared" si="10"/>
        <v>8</v>
      </c>
    </row>
    <row r="529" spans="9:11">
      <c r="I529" s="12">
        <v>54</v>
      </c>
      <c r="J529" s="12">
        <v>46</v>
      </c>
      <c r="K529" s="12">
        <f t="shared" si="10"/>
        <v>8</v>
      </c>
    </row>
    <row r="530" spans="9:11">
      <c r="I530" s="12">
        <v>54</v>
      </c>
      <c r="J530" s="12">
        <v>46</v>
      </c>
      <c r="K530" s="12">
        <f t="shared" si="10"/>
        <v>8</v>
      </c>
    </row>
    <row r="531" spans="9:11">
      <c r="I531" s="12">
        <v>54</v>
      </c>
      <c r="J531" s="12">
        <v>46</v>
      </c>
      <c r="K531" s="12">
        <f t="shared" si="10"/>
        <v>8</v>
      </c>
    </row>
    <row r="532" spans="9:11">
      <c r="I532" s="12">
        <v>54</v>
      </c>
      <c r="J532" s="12">
        <v>46</v>
      </c>
      <c r="K532" s="12">
        <f t="shared" si="10"/>
        <v>8</v>
      </c>
    </row>
    <row r="533" spans="9:11">
      <c r="I533" s="12">
        <v>54</v>
      </c>
      <c r="J533" s="12">
        <v>46</v>
      </c>
      <c r="K533" s="12">
        <f t="shared" si="10"/>
        <v>8</v>
      </c>
    </row>
    <row r="534" spans="9:11">
      <c r="I534" s="12">
        <v>54</v>
      </c>
      <c r="J534" s="12">
        <v>46</v>
      </c>
      <c r="K534" s="12">
        <f t="shared" si="10"/>
        <v>8</v>
      </c>
    </row>
    <row r="535" spans="9:11">
      <c r="I535" s="12">
        <v>54</v>
      </c>
      <c r="J535" s="12">
        <v>46</v>
      </c>
      <c r="K535" s="12">
        <f t="shared" si="10"/>
        <v>8</v>
      </c>
    </row>
    <row r="536" spans="9:11">
      <c r="I536" s="12">
        <v>54</v>
      </c>
      <c r="J536" s="12">
        <v>46</v>
      </c>
      <c r="K536" s="12">
        <f t="shared" si="10"/>
        <v>8</v>
      </c>
    </row>
    <row r="537" spans="9:11">
      <c r="I537" s="12">
        <v>54</v>
      </c>
      <c r="J537" s="12">
        <v>46</v>
      </c>
      <c r="K537" s="12">
        <f t="shared" si="10"/>
        <v>8</v>
      </c>
    </row>
    <row r="538" spans="9:11">
      <c r="I538" s="12">
        <v>54</v>
      </c>
      <c r="J538" s="12">
        <v>46</v>
      </c>
      <c r="K538" s="12">
        <f t="shared" si="10"/>
        <v>8</v>
      </c>
    </row>
    <row r="539" spans="9:11">
      <c r="I539" s="12">
        <v>54</v>
      </c>
      <c r="J539" s="12">
        <v>46</v>
      </c>
      <c r="K539" s="12">
        <f t="shared" si="10"/>
        <v>8</v>
      </c>
    </row>
    <row r="540" spans="9:11">
      <c r="I540" s="12">
        <v>54</v>
      </c>
      <c r="J540" s="12">
        <v>46</v>
      </c>
      <c r="K540" s="12">
        <f t="shared" si="10"/>
        <v>8</v>
      </c>
    </row>
    <row r="541" spans="9:11">
      <c r="I541" s="12">
        <v>54</v>
      </c>
      <c r="J541" s="12">
        <v>46</v>
      </c>
      <c r="K541" s="12">
        <f t="shared" si="10"/>
        <v>8</v>
      </c>
    </row>
    <row r="542" spans="9:11">
      <c r="I542" s="12">
        <v>54</v>
      </c>
      <c r="J542" s="12">
        <v>46</v>
      </c>
      <c r="K542" s="12">
        <f t="shared" si="10"/>
        <v>8</v>
      </c>
    </row>
    <row r="543" spans="9:11">
      <c r="I543" s="12">
        <v>54</v>
      </c>
      <c r="J543" s="12">
        <v>46</v>
      </c>
      <c r="K543" s="12">
        <f t="shared" si="10"/>
        <v>8</v>
      </c>
    </row>
    <row r="544" spans="9:11">
      <c r="I544" s="12">
        <v>54</v>
      </c>
      <c r="J544" s="12">
        <v>46</v>
      </c>
      <c r="K544" s="12">
        <f t="shared" si="10"/>
        <v>8</v>
      </c>
    </row>
    <row r="545" spans="9:11">
      <c r="I545" s="12">
        <v>54</v>
      </c>
      <c r="J545" s="12">
        <v>46</v>
      </c>
      <c r="K545" s="12">
        <f t="shared" si="10"/>
        <v>8</v>
      </c>
    </row>
    <row r="546" spans="9:11">
      <c r="I546" s="12">
        <v>54</v>
      </c>
      <c r="J546" s="12">
        <v>46</v>
      </c>
      <c r="K546" s="12">
        <f t="shared" si="10"/>
        <v>8</v>
      </c>
    </row>
    <row r="547" spans="9:11">
      <c r="I547" s="12">
        <v>54</v>
      </c>
      <c r="J547" s="12">
        <v>46</v>
      </c>
      <c r="K547" s="12">
        <f t="shared" si="10"/>
        <v>8</v>
      </c>
    </row>
    <row r="548" spans="9:11">
      <c r="I548" s="12">
        <v>54</v>
      </c>
      <c r="J548" s="12">
        <v>46</v>
      </c>
      <c r="K548" s="12">
        <f t="shared" si="10"/>
        <v>8</v>
      </c>
    </row>
    <row r="549" spans="9:11">
      <c r="I549" s="12">
        <v>54</v>
      </c>
      <c r="J549" s="12">
        <v>46</v>
      </c>
      <c r="K549" s="12">
        <f t="shared" si="10"/>
        <v>8</v>
      </c>
    </row>
    <row r="550" spans="9:11">
      <c r="I550" s="12">
        <v>54</v>
      </c>
      <c r="J550" s="12">
        <v>46</v>
      </c>
      <c r="K550" s="12">
        <f t="shared" si="10"/>
        <v>8</v>
      </c>
    </row>
    <row r="551" spans="9:11">
      <c r="I551" s="12">
        <v>54</v>
      </c>
      <c r="J551" s="12">
        <v>46</v>
      </c>
      <c r="K551" s="12">
        <f t="shared" si="10"/>
        <v>8</v>
      </c>
    </row>
    <row r="552" spans="9:11">
      <c r="I552" s="12">
        <v>54</v>
      </c>
      <c r="J552" s="12">
        <v>46</v>
      </c>
      <c r="K552" s="12">
        <f t="shared" si="10"/>
        <v>8</v>
      </c>
    </row>
    <row r="553" spans="9:11">
      <c r="I553" s="12">
        <v>54</v>
      </c>
      <c r="J553" s="12">
        <v>46</v>
      </c>
      <c r="K553" s="12">
        <f t="shared" si="10"/>
        <v>8</v>
      </c>
    </row>
    <row r="554" spans="9:11">
      <c r="I554" s="12">
        <v>54</v>
      </c>
      <c r="J554" s="12">
        <v>46</v>
      </c>
      <c r="K554" s="12">
        <f t="shared" si="10"/>
        <v>8</v>
      </c>
    </row>
    <row r="555" spans="9:11">
      <c r="I555" s="12">
        <v>54</v>
      </c>
      <c r="J555" s="12">
        <v>46</v>
      </c>
      <c r="K555" s="12">
        <f t="shared" si="10"/>
        <v>8</v>
      </c>
    </row>
    <row r="556" spans="9:11">
      <c r="I556" s="12">
        <v>54</v>
      </c>
      <c r="J556" s="12">
        <v>46</v>
      </c>
      <c r="K556" s="12">
        <f t="shared" si="10"/>
        <v>8</v>
      </c>
    </row>
    <row r="557" spans="9:11">
      <c r="I557" s="12">
        <v>54</v>
      </c>
      <c r="J557" s="12">
        <v>46</v>
      </c>
      <c r="K557" s="12">
        <f t="shared" si="10"/>
        <v>8</v>
      </c>
    </row>
    <row r="558" spans="9:11">
      <c r="I558" s="12">
        <v>54</v>
      </c>
      <c r="J558" s="12">
        <v>46</v>
      </c>
      <c r="K558" s="12">
        <f t="shared" si="10"/>
        <v>8</v>
      </c>
    </row>
    <row r="559" spans="9:11">
      <c r="I559" s="12">
        <v>54</v>
      </c>
      <c r="J559" s="12">
        <v>46</v>
      </c>
      <c r="K559" s="12">
        <f t="shared" si="10"/>
        <v>8</v>
      </c>
    </row>
    <row r="560" spans="9:11">
      <c r="I560" s="12">
        <v>54</v>
      </c>
      <c r="J560" s="12">
        <v>46</v>
      </c>
      <c r="K560" s="12">
        <f t="shared" si="10"/>
        <v>8</v>
      </c>
    </row>
    <row r="561" spans="9:11">
      <c r="I561" s="12">
        <v>54</v>
      </c>
      <c r="J561" s="12">
        <v>46</v>
      </c>
      <c r="K561" s="12">
        <f t="shared" si="10"/>
        <v>8</v>
      </c>
    </row>
    <row r="562" spans="9:11">
      <c r="I562" s="12">
        <v>54</v>
      </c>
      <c r="J562" s="12">
        <v>46</v>
      </c>
      <c r="K562" s="12">
        <f t="shared" si="10"/>
        <v>8</v>
      </c>
    </row>
    <row r="563" spans="9:11">
      <c r="I563" s="12">
        <v>54</v>
      </c>
      <c r="J563" s="12">
        <v>46</v>
      </c>
      <c r="K563" s="12">
        <f t="shared" si="10"/>
        <v>8</v>
      </c>
    </row>
    <row r="564" spans="9:11">
      <c r="I564" s="12">
        <v>54</v>
      </c>
      <c r="J564" s="12">
        <v>46</v>
      </c>
      <c r="K564" s="12">
        <f t="shared" si="10"/>
        <v>8</v>
      </c>
    </row>
    <row r="565" spans="9:11">
      <c r="I565" s="12">
        <v>54</v>
      </c>
      <c r="J565" s="12">
        <v>46</v>
      </c>
      <c r="K565" s="12">
        <f t="shared" si="10"/>
        <v>8</v>
      </c>
    </row>
    <row r="566" spans="9:11">
      <c r="I566" s="12">
        <v>54</v>
      </c>
      <c r="J566" s="12">
        <v>46</v>
      </c>
      <c r="K566" s="12">
        <f t="shared" si="10"/>
        <v>8</v>
      </c>
    </row>
    <row r="567" spans="9:11">
      <c r="I567" s="12">
        <v>54</v>
      </c>
      <c r="J567" s="12">
        <v>46</v>
      </c>
      <c r="K567" s="12">
        <f t="shared" si="10"/>
        <v>8</v>
      </c>
    </row>
    <row r="568" spans="9:11">
      <c r="I568" s="12">
        <v>54</v>
      </c>
      <c r="J568" s="12">
        <v>46</v>
      </c>
      <c r="K568" s="12">
        <f t="shared" si="10"/>
        <v>8</v>
      </c>
    </row>
    <row r="569" spans="9:11">
      <c r="I569" s="12">
        <v>54</v>
      </c>
      <c r="J569" s="12">
        <v>46</v>
      </c>
      <c r="K569" s="12">
        <f t="shared" si="10"/>
        <v>8</v>
      </c>
    </row>
    <row r="570" spans="9:11">
      <c r="I570" s="12">
        <v>54</v>
      </c>
      <c r="J570" s="12">
        <v>46</v>
      </c>
      <c r="K570" s="12">
        <f t="shared" si="10"/>
        <v>8</v>
      </c>
    </row>
    <row r="571" spans="9:11">
      <c r="I571" s="12">
        <v>54</v>
      </c>
      <c r="J571" s="12">
        <v>46</v>
      </c>
      <c r="K571" s="12">
        <f t="shared" si="10"/>
        <v>8</v>
      </c>
    </row>
    <row r="572" spans="9:11">
      <c r="I572" s="12">
        <v>54</v>
      </c>
      <c r="J572" s="12">
        <v>46</v>
      </c>
      <c r="K572" s="12">
        <f t="shared" si="10"/>
        <v>8</v>
      </c>
    </row>
    <row r="573" spans="9:11">
      <c r="I573" s="12">
        <v>54</v>
      </c>
      <c r="J573" s="12">
        <v>46</v>
      </c>
      <c r="K573" s="12">
        <f t="shared" si="10"/>
        <v>8</v>
      </c>
    </row>
    <row r="574" spans="9:11">
      <c r="I574" s="12">
        <v>54</v>
      </c>
      <c r="J574" s="12">
        <v>46</v>
      </c>
      <c r="K574" s="12">
        <f t="shared" si="10"/>
        <v>8</v>
      </c>
    </row>
    <row r="575" spans="9:11">
      <c r="I575" s="12">
        <v>54</v>
      </c>
      <c r="J575" s="12">
        <v>46</v>
      </c>
      <c r="K575" s="12">
        <f t="shared" si="10"/>
        <v>8</v>
      </c>
    </row>
    <row r="576" spans="9:11">
      <c r="I576" s="12">
        <v>54</v>
      </c>
      <c r="J576" s="12">
        <v>46</v>
      </c>
      <c r="K576" s="12">
        <f t="shared" si="10"/>
        <v>8</v>
      </c>
    </row>
    <row r="577" spans="9:11">
      <c r="I577" s="12">
        <v>54</v>
      </c>
      <c r="J577" s="12">
        <v>46</v>
      </c>
      <c r="K577" s="12">
        <f t="shared" si="10"/>
        <v>8</v>
      </c>
    </row>
    <row r="578" spans="9:11">
      <c r="I578" s="12">
        <v>54</v>
      </c>
      <c r="J578" s="12">
        <v>46</v>
      </c>
      <c r="K578" s="12">
        <f t="shared" si="10"/>
        <v>8</v>
      </c>
    </row>
    <row r="579" spans="9:11">
      <c r="I579" s="12">
        <v>54</v>
      </c>
      <c r="J579" s="12">
        <v>46</v>
      </c>
      <c r="K579" s="12">
        <f t="shared" si="10"/>
        <v>8</v>
      </c>
    </row>
    <row r="580" spans="9:11">
      <c r="I580" s="12">
        <v>54</v>
      </c>
      <c r="J580" s="12">
        <v>46</v>
      </c>
      <c r="K580" s="12">
        <f t="shared" si="10"/>
        <v>8</v>
      </c>
    </row>
    <row r="581" spans="9:11">
      <c r="I581" s="12">
        <v>54</v>
      </c>
      <c r="J581" s="12">
        <v>46</v>
      </c>
      <c r="K581" s="12">
        <f t="shared" si="10"/>
        <v>8</v>
      </c>
    </row>
    <row r="582" spans="9:11">
      <c r="I582" s="12">
        <v>54</v>
      </c>
      <c r="J582" s="12">
        <v>43</v>
      </c>
      <c r="K582" s="12">
        <f t="shared" si="10"/>
        <v>11</v>
      </c>
    </row>
    <row r="583" spans="9:11">
      <c r="I583" s="12">
        <v>54</v>
      </c>
      <c r="J583" s="12">
        <v>43</v>
      </c>
      <c r="K583" s="12">
        <f t="shared" si="10"/>
        <v>11</v>
      </c>
    </row>
    <row r="584" spans="9:11">
      <c r="I584" s="12">
        <v>54</v>
      </c>
      <c r="J584" s="12">
        <v>43</v>
      </c>
      <c r="K584" s="12">
        <f t="shared" si="10"/>
        <v>11</v>
      </c>
    </row>
    <row r="585" spans="9:11">
      <c r="I585" s="12">
        <v>48</v>
      </c>
      <c r="J585" s="12">
        <v>43</v>
      </c>
      <c r="K585" s="12">
        <f t="shared" ref="K585:K648" si="11">I585-J585</f>
        <v>5</v>
      </c>
    </row>
    <row r="586" spans="9:11">
      <c r="I586" s="12">
        <v>48</v>
      </c>
      <c r="J586" s="12">
        <v>43</v>
      </c>
      <c r="K586" s="12">
        <f t="shared" si="11"/>
        <v>5</v>
      </c>
    </row>
    <row r="587" spans="9:11">
      <c r="I587" s="12">
        <v>48</v>
      </c>
      <c r="J587" s="12">
        <v>43</v>
      </c>
      <c r="K587" s="12">
        <f t="shared" si="11"/>
        <v>5</v>
      </c>
    </row>
    <row r="588" spans="9:11">
      <c r="I588" s="12">
        <v>48</v>
      </c>
      <c r="J588" s="12">
        <v>43</v>
      </c>
      <c r="K588" s="12">
        <f t="shared" si="11"/>
        <v>5</v>
      </c>
    </row>
    <row r="589" spans="9:11">
      <c r="I589" s="12">
        <v>48</v>
      </c>
      <c r="J589" s="12">
        <v>43</v>
      </c>
      <c r="K589" s="12">
        <f t="shared" si="11"/>
        <v>5</v>
      </c>
    </row>
    <row r="590" spans="9:11">
      <c r="I590" s="12">
        <v>48</v>
      </c>
      <c r="J590" s="12">
        <v>43</v>
      </c>
      <c r="K590" s="12">
        <f t="shared" si="11"/>
        <v>5</v>
      </c>
    </row>
    <row r="591" spans="9:11">
      <c r="I591" s="12">
        <v>48</v>
      </c>
      <c r="J591" s="12">
        <v>43</v>
      </c>
      <c r="K591" s="12">
        <f t="shared" si="11"/>
        <v>5</v>
      </c>
    </row>
    <row r="592" spans="9:11">
      <c r="I592" s="12">
        <v>48</v>
      </c>
      <c r="J592" s="12">
        <v>43</v>
      </c>
      <c r="K592" s="12">
        <f t="shared" si="11"/>
        <v>5</v>
      </c>
    </row>
    <row r="593" spans="9:11">
      <c r="I593" s="12">
        <v>48</v>
      </c>
      <c r="J593" s="12">
        <v>43</v>
      </c>
      <c r="K593" s="12">
        <f t="shared" si="11"/>
        <v>5</v>
      </c>
    </row>
    <row r="594" spans="9:11">
      <c r="I594" s="12">
        <v>48</v>
      </c>
      <c r="J594" s="12">
        <v>43</v>
      </c>
      <c r="K594" s="12">
        <f t="shared" si="11"/>
        <v>5</v>
      </c>
    </row>
    <row r="595" spans="9:11">
      <c r="I595" s="12">
        <v>48</v>
      </c>
      <c r="J595" s="12">
        <v>43</v>
      </c>
      <c r="K595" s="12">
        <f t="shared" si="11"/>
        <v>5</v>
      </c>
    </row>
    <row r="596" spans="9:11">
      <c r="I596" s="12">
        <v>48</v>
      </c>
      <c r="J596" s="12">
        <v>43</v>
      </c>
      <c r="K596" s="12">
        <f t="shared" si="11"/>
        <v>5</v>
      </c>
    </row>
    <row r="597" spans="9:11">
      <c r="I597" s="12">
        <v>48</v>
      </c>
      <c r="J597" s="12">
        <v>43</v>
      </c>
      <c r="K597" s="12">
        <f t="shared" si="11"/>
        <v>5</v>
      </c>
    </row>
    <row r="598" spans="9:11">
      <c r="I598" s="12">
        <v>48</v>
      </c>
      <c r="J598" s="12">
        <v>43</v>
      </c>
      <c r="K598" s="12">
        <f t="shared" si="11"/>
        <v>5</v>
      </c>
    </row>
    <row r="599" spans="9:11">
      <c r="I599" s="12">
        <v>48</v>
      </c>
      <c r="J599" s="12">
        <v>43</v>
      </c>
      <c r="K599" s="12">
        <f t="shared" si="11"/>
        <v>5</v>
      </c>
    </row>
    <row r="600" spans="9:11">
      <c r="I600" s="12">
        <v>48</v>
      </c>
      <c r="J600" s="12">
        <v>43</v>
      </c>
      <c r="K600" s="12">
        <f t="shared" si="11"/>
        <v>5</v>
      </c>
    </row>
    <row r="601" spans="9:11">
      <c r="I601" s="12">
        <v>48</v>
      </c>
      <c r="J601" s="12">
        <v>43</v>
      </c>
      <c r="K601" s="12">
        <f t="shared" si="11"/>
        <v>5</v>
      </c>
    </row>
    <row r="602" spans="9:11">
      <c r="I602" s="12">
        <v>48</v>
      </c>
      <c r="J602" s="12">
        <v>43</v>
      </c>
      <c r="K602" s="12">
        <f t="shared" si="11"/>
        <v>5</v>
      </c>
    </row>
    <row r="603" spans="9:11">
      <c r="I603" s="12">
        <v>48</v>
      </c>
      <c r="J603" s="12">
        <v>43</v>
      </c>
      <c r="K603" s="12">
        <f t="shared" si="11"/>
        <v>5</v>
      </c>
    </row>
    <row r="604" spans="9:11">
      <c r="I604" s="12">
        <v>48</v>
      </c>
      <c r="J604" s="12">
        <v>43</v>
      </c>
      <c r="K604" s="12">
        <f t="shared" si="11"/>
        <v>5</v>
      </c>
    </row>
    <row r="605" spans="9:11">
      <c r="I605" s="12">
        <v>48</v>
      </c>
      <c r="J605" s="12">
        <v>43</v>
      </c>
      <c r="K605" s="12">
        <f t="shared" si="11"/>
        <v>5</v>
      </c>
    </row>
    <row r="606" spans="9:11">
      <c r="I606" s="12">
        <v>48</v>
      </c>
      <c r="J606" s="12">
        <v>43</v>
      </c>
      <c r="K606" s="12">
        <f t="shared" si="11"/>
        <v>5</v>
      </c>
    </row>
    <row r="607" spans="9:11">
      <c r="I607" s="12">
        <v>48</v>
      </c>
      <c r="J607" s="12">
        <v>42</v>
      </c>
      <c r="K607" s="12">
        <f t="shared" si="11"/>
        <v>6</v>
      </c>
    </row>
    <row r="608" spans="9:11">
      <c r="I608" s="12">
        <v>48</v>
      </c>
      <c r="J608" s="12">
        <v>42</v>
      </c>
      <c r="K608" s="12">
        <f t="shared" si="11"/>
        <v>6</v>
      </c>
    </row>
    <row r="609" spans="9:11">
      <c r="I609" s="12">
        <v>48</v>
      </c>
      <c r="J609" s="12">
        <v>42</v>
      </c>
      <c r="K609" s="12">
        <f t="shared" si="11"/>
        <v>6</v>
      </c>
    </row>
    <row r="610" spans="9:11">
      <c r="I610" s="12">
        <v>48</v>
      </c>
      <c r="J610" s="12">
        <v>42</v>
      </c>
      <c r="K610" s="12">
        <f t="shared" si="11"/>
        <v>6</v>
      </c>
    </row>
    <row r="611" spans="9:11">
      <c r="I611" s="12">
        <v>47</v>
      </c>
      <c r="J611" s="12">
        <v>42</v>
      </c>
      <c r="K611" s="12">
        <f t="shared" si="11"/>
        <v>5</v>
      </c>
    </row>
    <row r="612" spans="9:11">
      <c r="I612" s="12">
        <v>47</v>
      </c>
      <c r="J612" s="12">
        <v>42</v>
      </c>
      <c r="K612" s="12">
        <f t="shared" si="11"/>
        <v>5</v>
      </c>
    </row>
    <row r="613" spans="9:11">
      <c r="I613" s="12">
        <v>47</v>
      </c>
      <c r="J613" s="12">
        <v>42</v>
      </c>
      <c r="K613" s="12">
        <f t="shared" si="11"/>
        <v>5</v>
      </c>
    </row>
    <row r="614" spans="9:11">
      <c r="I614" s="12">
        <v>47</v>
      </c>
      <c r="J614" s="12">
        <v>42</v>
      </c>
      <c r="K614" s="12">
        <f t="shared" si="11"/>
        <v>5</v>
      </c>
    </row>
    <row r="615" spans="9:11">
      <c r="I615" s="12">
        <v>47</v>
      </c>
      <c r="J615" s="12">
        <v>42</v>
      </c>
      <c r="K615" s="12">
        <f t="shared" si="11"/>
        <v>5</v>
      </c>
    </row>
    <row r="616" spans="9:11">
      <c r="I616" s="12">
        <v>47</v>
      </c>
      <c r="J616" s="12">
        <v>42</v>
      </c>
      <c r="K616" s="12">
        <f t="shared" si="11"/>
        <v>5</v>
      </c>
    </row>
    <row r="617" spans="9:11">
      <c r="I617" s="12">
        <v>47</v>
      </c>
      <c r="J617" s="12">
        <v>42</v>
      </c>
      <c r="K617" s="12">
        <f t="shared" si="11"/>
        <v>5</v>
      </c>
    </row>
    <row r="618" spans="9:11">
      <c r="I618" s="12">
        <v>47</v>
      </c>
      <c r="J618" s="12">
        <v>42</v>
      </c>
      <c r="K618" s="12">
        <f t="shared" si="11"/>
        <v>5</v>
      </c>
    </row>
    <row r="619" spans="9:11">
      <c r="I619" s="12">
        <v>47</v>
      </c>
      <c r="J619" s="12">
        <v>43</v>
      </c>
      <c r="K619" s="12">
        <f t="shared" si="11"/>
        <v>4</v>
      </c>
    </row>
    <row r="620" spans="9:11">
      <c r="I620" s="12">
        <v>47</v>
      </c>
      <c r="J620" s="12">
        <v>43</v>
      </c>
      <c r="K620" s="12">
        <f t="shared" si="11"/>
        <v>4</v>
      </c>
    </row>
    <row r="621" spans="9:11">
      <c r="I621" s="12">
        <v>47</v>
      </c>
      <c r="J621" s="12">
        <v>43</v>
      </c>
      <c r="K621" s="12">
        <f t="shared" si="11"/>
        <v>4</v>
      </c>
    </row>
    <row r="622" spans="9:11">
      <c r="I622" s="12">
        <v>47</v>
      </c>
      <c r="J622" s="12">
        <v>43</v>
      </c>
      <c r="K622" s="12">
        <f t="shared" si="11"/>
        <v>4</v>
      </c>
    </row>
    <row r="623" spans="9:11">
      <c r="I623" s="12">
        <v>47</v>
      </c>
      <c r="J623" s="12">
        <v>43</v>
      </c>
      <c r="K623" s="12">
        <f t="shared" si="11"/>
        <v>4</v>
      </c>
    </row>
    <row r="624" spans="9:11">
      <c r="I624" s="12">
        <v>47</v>
      </c>
      <c r="J624" s="12">
        <v>43</v>
      </c>
      <c r="K624" s="12">
        <f t="shared" si="11"/>
        <v>4</v>
      </c>
    </row>
    <row r="625" spans="9:11">
      <c r="I625" s="12">
        <v>47</v>
      </c>
      <c r="J625" s="12">
        <v>43</v>
      </c>
      <c r="K625" s="12">
        <f t="shared" si="11"/>
        <v>4</v>
      </c>
    </row>
    <row r="626" spans="9:11">
      <c r="I626" s="12">
        <v>47</v>
      </c>
      <c r="J626" s="12">
        <v>43</v>
      </c>
      <c r="K626" s="12">
        <f t="shared" si="11"/>
        <v>4</v>
      </c>
    </row>
    <row r="627" spans="9:11">
      <c r="I627" s="12">
        <v>47</v>
      </c>
      <c r="J627" s="12">
        <v>43</v>
      </c>
      <c r="K627" s="12">
        <f t="shared" si="11"/>
        <v>4</v>
      </c>
    </row>
    <row r="628" spans="9:11">
      <c r="I628" s="12">
        <v>47</v>
      </c>
      <c r="J628" s="12">
        <v>43</v>
      </c>
      <c r="K628" s="12">
        <f t="shared" si="11"/>
        <v>4</v>
      </c>
    </row>
    <row r="629" spans="9:11">
      <c r="I629" s="12">
        <v>47</v>
      </c>
      <c r="J629" s="12">
        <v>43</v>
      </c>
      <c r="K629" s="12">
        <f t="shared" si="11"/>
        <v>4</v>
      </c>
    </row>
    <row r="630" spans="9:11">
      <c r="I630" s="12">
        <v>47</v>
      </c>
      <c r="J630" s="12">
        <v>43</v>
      </c>
      <c r="K630" s="12">
        <f t="shared" si="11"/>
        <v>4</v>
      </c>
    </row>
    <row r="631" spans="9:11">
      <c r="I631" s="12">
        <v>47</v>
      </c>
      <c r="J631" s="12">
        <v>43</v>
      </c>
      <c r="K631" s="12">
        <f t="shared" si="11"/>
        <v>4</v>
      </c>
    </row>
    <row r="632" spans="9:11">
      <c r="I632" s="12">
        <v>47</v>
      </c>
      <c r="J632" s="12">
        <v>42</v>
      </c>
      <c r="K632" s="12">
        <f t="shared" si="11"/>
        <v>5</v>
      </c>
    </row>
    <row r="633" spans="9:11">
      <c r="I633" s="12">
        <v>47</v>
      </c>
      <c r="J633" s="12">
        <v>42</v>
      </c>
      <c r="K633" s="12">
        <f t="shared" si="11"/>
        <v>5</v>
      </c>
    </row>
    <row r="634" spans="9:11">
      <c r="I634" s="12">
        <v>47</v>
      </c>
      <c r="J634" s="12">
        <v>42</v>
      </c>
      <c r="K634" s="12">
        <f t="shared" si="11"/>
        <v>5</v>
      </c>
    </row>
    <row r="635" spans="9:11">
      <c r="I635" s="12">
        <v>47</v>
      </c>
      <c r="J635" s="12">
        <v>42</v>
      </c>
      <c r="K635" s="12">
        <f t="shared" si="11"/>
        <v>5</v>
      </c>
    </row>
    <row r="636" spans="9:11">
      <c r="I636" s="12">
        <v>47</v>
      </c>
      <c r="J636" s="12">
        <v>42</v>
      </c>
      <c r="K636" s="12">
        <f t="shared" si="11"/>
        <v>5</v>
      </c>
    </row>
    <row r="637" spans="9:11">
      <c r="I637" s="12">
        <v>47</v>
      </c>
      <c r="J637" s="12">
        <v>42</v>
      </c>
      <c r="K637" s="12">
        <f t="shared" si="11"/>
        <v>5</v>
      </c>
    </row>
    <row r="638" spans="9:11">
      <c r="I638" s="12">
        <v>47</v>
      </c>
      <c r="J638" s="12">
        <v>42</v>
      </c>
      <c r="K638" s="12">
        <f t="shared" si="11"/>
        <v>5</v>
      </c>
    </row>
    <row r="639" spans="9:11">
      <c r="I639" s="12">
        <v>47</v>
      </c>
      <c r="J639" s="12">
        <v>43</v>
      </c>
      <c r="K639" s="12">
        <f t="shared" si="11"/>
        <v>4</v>
      </c>
    </row>
    <row r="640" spans="9:11">
      <c r="I640" s="12">
        <v>47</v>
      </c>
      <c r="J640" s="12">
        <v>43</v>
      </c>
      <c r="K640" s="12">
        <f t="shared" si="11"/>
        <v>4</v>
      </c>
    </row>
    <row r="641" spans="9:11">
      <c r="I641" s="12">
        <v>47</v>
      </c>
      <c r="J641" s="12">
        <v>43</v>
      </c>
      <c r="K641" s="12">
        <f t="shared" si="11"/>
        <v>4</v>
      </c>
    </row>
    <row r="642" spans="9:11">
      <c r="I642" s="12">
        <v>47</v>
      </c>
      <c r="J642" s="12">
        <v>43</v>
      </c>
      <c r="K642" s="12">
        <f t="shared" si="11"/>
        <v>4</v>
      </c>
    </row>
    <row r="643" spans="9:11">
      <c r="I643" s="12">
        <v>47</v>
      </c>
      <c r="J643" s="12">
        <v>43</v>
      </c>
      <c r="K643" s="12">
        <f t="shared" si="11"/>
        <v>4</v>
      </c>
    </row>
    <row r="644" spans="9:11">
      <c r="I644" s="12">
        <v>47</v>
      </c>
      <c r="J644" s="12">
        <v>43</v>
      </c>
      <c r="K644" s="12">
        <f t="shared" si="11"/>
        <v>4</v>
      </c>
    </row>
    <row r="645" spans="9:11">
      <c r="I645" s="12">
        <v>47</v>
      </c>
      <c r="J645" s="12">
        <v>43</v>
      </c>
      <c r="K645" s="12">
        <f t="shared" si="11"/>
        <v>4</v>
      </c>
    </row>
    <row r="646" spans="9:11">
      <c r="I646" s="12">
        <v>47</v>
      </c>
      <c r="J646" s="12">
        <v>43</v>
      </c>
      <c r="K646" s="12">
        <f t="shared" si="11"/>
        <v>4</v>
      </c>
    </row>
    <row r="647" spans="9:11">
      <c r="I647" s="12">
        <v>47</v>
      </c>
      <c r="J647" s="12">
        <v>43</v>
      </c>
      <c r="K647" s="12">
        <f t="shared" si="11"/>
        <v>4</v>
      </c>
    </row>
    <row r="648" spans="9:11">
      <c r="I648" s="12">
        <v>47</v>
      </c>
      <c r="J648" s="12">
        <v>43</v>
      </c>
      <c r="K648" s="12">
        <f t="shared" si="11"/>
        <v>4</v>
      </c>
    </row>
    <row r="649" spans="9:11">
      <c r="I649" s="12">
        <v>47</v>
      </c>
      <c r="J649" s="12">
        <v>43</v>
      </c>
      <c r="K649" s="12">
        <f t="shared" ref="K649:K696" si="12">I649-J649</f>
        <v>4</v>
      </c>
    </row>
    <row r="650" spans="9:11">
      <c r="I650" s="12">
        <v>48</v>
      </c>
      <c r="J650" s="12">
        <v>43</v>
      </c>
      <c r="K650" s="12">
        <f t="shared" si="12"/>
        <v>5</v>
      </c>
    </row>
    <row r="651" spans="9:11">
      <c r="I651" s="12">
        <v>48</v>
      </c>
      <c r="J651" s="12">
        <v>43</v>
      </c>
      <c r="K651" s="12">
        <f t="shared" si="12"/>
        <v>5</v>
      </c>
    </row>
    <row r="652" spans="9:11">
      <c r="I652" s="12">
        <v>48</v>
      </c>
      <c r="J652" s="12">
        <v>43</v>
      </c>
      <c r="K652" s="12">
        <f t="shared" si="12"/>
        <v>5</v>
      </c>
    </row>
    <row r="653" spans="9:11">
      <c r="I653" s="12">
        <v>48</v>
      </c>
      <c r="J653" s="12">
        <v>43</v>
      </c>
      <c r="K653" s="12">
        <f t="shared" si="12"/>
        <v>5</v>
      </c>
    </row>
    <row r="654" spans="9:11">
      <c r="I654" s="12">
        <v>48</v>
      </c>
      <c r="J654" s="12">
        <v>43</v>
      </c>
      <c r="K654" s="12">
        <f t="shared" si="12"/>
        <v>5</v>
      </c>
    </row>
    <row r="655" spans="9:11">
      <c r="I655" s="12">
        <v>48</v>
      </c>
      <c r="J655" s="12">
        <v>43</v>
      </c>
      <c r="K655" s="12">
        <f t="shared" si="12"/>
        <v>5</v>
      </c>
    </row>
    <row r="656" spans="9:11">
      <c r="I656" s="12">
        <v>48</v>
      </c>
      <c r="J656" s="12">
        <v>43</v>
      </c>
      <c r="K656" s="12">
        <f t="shared" si="12"/>
        <v>5</v>
      </c>
    </row>
    <row r="657" spans="8:11">
      <c r="I657" s="12">
        <v>48</v>
      </c>
      <c r="J657" s="12">
        <v>43</v>
      </c>
      <c r="K657" s="12">
        <f t="shared" si="12"/>
        <v>5</v>
      </c>
    </row>
    <row r="658" spans="8:11">
      <c r="I658" s="12">
        <v>48</v>
      </c>
      <c r="J658" s="12">
        <v>43</v>
      </c>
      <c r="K658" s="12">
        <f t="shared" si="12"/>
        <v>5</v>
      </c>
    </row>
    <row r="659" spans="8:11">
      <c r="I659" s="12">
        <v>48</v>
      </c>
      <c r="J659" s="12">
        <v>43</v>
      </c>
      <c r="K659" s="12">
        <f t="shared" si="12"/>
        <v>5</v>
      </c>
    </row>
    <row r="660" spans="8:11">
      <c r="I660" s="12">
        <v>47</v>
      </c>
      <c r="J660" s="12">
        <v>43</v>
      </c>
      <c r="K660" s="12">
        <f t="shared" si="12"/>
        <v>4</v>
      </c>
    </row>
    <row r="661" spans="8:11">
      <c r="H661" s="41"/>
      <c r="I661" s="42">
        <v>47</v>
      </c>
      <c r="J661" s="12">
        <v>43</v>
      </c>
      <c r="K661" s="12">
        <f t="shared" si="12"/>
        <v>4</v>
      </c>
    </row>
    <row r="662" spans="8:11">
      <c r="I662" s="12">
        <v>47</v>
      </c>
      <c r="J662" s="12">
        <v>43</v>
      </c>
      <c r="K662" s="12">
        <f t="shared" si="12"/>
        <v>4</v>
      </c>
    </row>
    <row r="663" spans="8:11">
      <c r="I663" s="12">
        <v>47</v>
      </c>
      <c r="J663" s="12">
        <v>43</v>
      </c>
      <c r="K663" s="12">
        <f t="shared" si="12"/>
        <v>4</v>
      </c>
    </row>
    <row r="664" spans="8:11">
      <c r="I664" s="12">
        <v>47</v>
      </c>
      <c r="J664" s="12">
        <v>43</v>
      </c>
      <c r="K664" s="12">
        <f t="shared" si="12"/>
        <v>4</v>
      </c>
    </row>
    <row r="665" spans="8:11">
      <c r="I665" s="12">
        <v>47</v>
      </c>
      <c r="J665" s="12">
        <v>43</v>
      </c>
      <c r="K665" s="12">
        <f t="shared" si="12"/>
        <v>4</v>
      </c>
    </row>
    <row r="666" spans="8:11">
      <c r="I666" s="12">
        <v>47</v>
      </c>
      <c r="J666" s="12">
        <v>43</v>
      </c>
      <c r="K666" s="12">
        <f t="shared" si="12"/>
        <v>4</v>
      </c>
    </row>
    <row r="667" spans="8:11">
      <c r="I667" s="12">
        <v>47</v>
      </c>
      <c r="J667" s="12">
        <v>43</v>
      </c>
      <c r="K667" s="12">
        <f t="shared" si="12"/>
        <v>4</v>
      </c>
    </row>
    <row r="668" spans="8:11">
      <c r="I668" s="12">
        <v>47</v>
      </c>
      <c r="J668" s="12">
        <v>43</v>
      </c>
      <c r="K668" s="12">
        <f t="shared" si="12"/>
        <v>4</v>
      </c>
    </row>
    <row r="669" spans="8:11">
      <c r="I669" s="12">
        <v>47</v>
      </c>
      <c r="J669" s="12">
        <v>43</v>
      </c>
      <c r="K669" s="12">
        <f t="shared" si="12"/>
        <v>4</v>
      </c>
    </row>
    <row r="670" spans="8:11">
      <c r="I670" s="12">
        <v>47</v>
      </c>
      <c r="J670" s="12">
        <v>43</v>
      </c>
      <c r="K670" s="12">
        <f t="shared" si="12"/>
        <v>4</v>
      </c>
    </row>
    <row r="671" spans="8:11">
      <c r="I671" s="12">
        <v>47</v>
      </c>
      <c r="J671" s="12">
        <v>43</v>
      </c>
      <c r="K671" s="12">
        <f t="shared" si="12"/>
        <v>4</v>
      </c>
    </row>
    <row r="672" spans="8:11">
      <c r="I672" s="12">
        <v>47</v>
      </c>
      <c r="J672" s="12">
        <v>43</v>
      </c>
      <c r="K672" s="12">
        <f t="shared" si="12"/>
        <v>4</v>
      </c>
    </row>
    <row r="673" spans="9:11">
      <c r="I673" s="42">
        <v>47</v>
      </c>
      <c r="J673" s="12">
        <v>43</v>
      </c>
      <c r="K673" s="12">
        <f t="shared" si="12"/>
        <v>4</v>
      </c>
    </row>
    <row r="674" spans="9:11">
      <c r="I674" s="12">
        <v>47</v>
      </c>
      <c r="J674" s="12">
        <v>43</v>
      </c>
      <c r="K674" s="12">
        <f t="shared" si="12"/>
        <v>4</v>
      </c>
    </row>
    <row r="675" spans="9:11">
      <c r="I675" s="12">
        <v>47</v>
      </c>
      <c r="J675" s="12">
        <v>43</v>
      </c>
      <c r="K675" s="12">
        <f t="shared" si="12"/>
        <v>4</v>
      </c>
    </row>
    <row r="676" spans="9:11">
      <c r="I676" s="12">
        <v>47</v>
      </c>
      <c r="J676" s="12">
        <v>43</v>
      </c>
      <c r="K676" s="12">
        <f t="shared" si="12"/>
        <v>4</v>
      </c>
    </row>
    <row r="677" spans="9:11">
      <c r="I677" s="12">
        <v>47</v>
      </c>
      <c r="J677" s="12">
        <v>43</v>
      </c>
      <c r="K677" s="12">
        <f t="shared" si="12"/>
        <v>4</v>
      </c>
    </row>
    <row r="678" spans="9:11">
      <c r="I678" s="12">
        <v>47</v>
      </c>
      <c r="J678" s="12">
        <v>43</v>
      </c>
      <c r="K678" s="12">
        <f t="shared" si="12"/>
        <v>4</v>
      </c>
    </row>
    <row r="679" spans="9:11">
      <c r="I679" s="12">
        <v>47</v>
      </c>
      <c r="J679" s="12">
        <v>43</v>
      </c>
      <c r="K679" s="12">
        <f t="shared" si="12"/>
        <v>4</v>
      </c>
    </row>
    <row r="680" spans="9:11">
      <c r="I680" s="12">
        <v>47</v>
      </c>
      <c r="J680" s="12">
        <v>43</v>
      </c>
      <c r="K680" s="12">
        <f t="shared" si="12"/>
        <v>4</v>
      </c>
    </row>
    <row r="681" spans="9:11">
      <c r="I681" s="12">
        <v>47</v>
      </c>
      <c r="J681" s="12">
        <v>43</v>
      </c>
      <c r="K681" s="12">
        <f t="shared" si="12"/>
        <v>4</v>
      </c>
    </row>
    <row r="682" spans="9:11">
      <c r="I682" s="12">
        <v>47</v>
      </c>
      <c r="J682" s="12">
        <v>43</v>
      </c>
      <c r="K682" s="12">
        <f t="shared" si="12"/>
        <v>4</v>
      </c>
    </row>
    <row r="683" spans="9:11">
      <c r="I683" s="12">
        <v>47</v>
      </c>
      <c r="J683" s="12">
        <v>43</v>
      </c>
      <c r="K683" s="12">
        <f t="shared" si="12"/>
        <v>4</v>
      </c>
    </row>
    <row r="684" spans="9:11">
      <c r="I684" s="12">
        <v>47</v>
      </c>
      <c r="J684" s="12">
        <v>43</v>
      </c>
      <c r="K684" s="12">
        <f t="shared" si="12"/>
        <v>4</v>
      </c>
    </row>
    <row r="685" spans="9:11">
      <c r="I685" s="42">
        <v>47</v>
      </c>
      <c r="J685" s="12">
        <v>43</v>
      </c>
      <c r="K685" s="12">
        <f t="shared" si="12"/>
        <v>4</v>
      </c>
    </row>
    <row r="686" spans="9:11">
      <c r="I686" s="12">
        <v>47</v>
      </c>
      <c r="J686" s="12">
        <v>43</v>
      </c>
      <c r="K686" s="12">
        <f t="shared" si="12"/>
        <v>4</v>
      </c>
    </row>
    <row r="687" spans="9:11">
      <c r="I687" s="12">
        <v>47</v>
      </c>
      <c r="J687" s="12">
        <v>43</v>
      </c>
      <c r="K687" s="12">
        <f t="shared" si="12"/>
        <v>4</v>
      </c>
    </row>
    <row r="688" spans="9:11">
      <c r="I688" s="12">
        <v>47</v>
      </c>
      <c r="J688" s="12">
        <v>43</v>
      </c>
      <c r="K688" s="12">
        <f t="shared" si="12"/>
        <v>4</v>
      </c>
    </row>
    <row r="689" spans="9:11">
      <c r="I689" s="12">
        <v>47</v>
      </c>
      <c r="J689" s="12">
        <v>43</v>
      </c>
      <c r="K689" s="12">
        <f t="shared" si="12"/>
        <v>4</v>
      </c>
    </row>
    <row r="690" spans="9:11">
      <c r="I690" s="12">
        <v>47</v>
      </c>
      <c r="J690" s="12">
        <v>43</v>
      </c>
      <c r="K690" s="12">
        <f t="shared" si="12"/>
        <v>4</v>
      </c>
    </row>
    <row r="691" spans="9:11">
      <c r="I691" s="12">
        <v>47</v>
      </c>
      <c r="J691" s="12">
        <v>43</v>
      </c>
      <c r="K691" s="12">
        <f t="shared" si="12"/>
        <v>4</v>
      </c>
    </row>
    <row r="692" spans="9:11">
      <c r="I692" s="12">
        <v>47</v>
      </c>
      <c r="J692" s="12">
        <v>43</v>
      </c>
      <c r="K692" s="12">
        <f t="shared" si="12"/>
        <v>4</v>
      </c>
    </row>
    <row r="693" spans="9:11">
      <c r="I693" s="12">
        <v>47</v>
      </c>
      <c r="J693" s="12">
        <v>43</v>
      </c>
      <c r="K693" s="12">
        <f t="shared" si="12"/>
        <v>4</v>
      </c>
    </row>
    <row r="694" spans="9:11">
      <c r="I694" s="12">
        <v>47</v>
      </c>
      <c r="J694" s="12">
        <v>43</v>
      </c>
      <c r="K694" s="12">
        <f t="shared" si="12"/>
        <v>4</v>
      </c>
    </row>
    <row r="695" spans="9:11">
      <c r="I695" s="12">
        <v>47</v>
      </c>
      <c r="J695" s="12">
        <v>43</v>
      </c>
      <c r="K695" s="12">
        <f t="shared" si="12"/>
        <v>4</v>
      </c>
    </row>
    <row r="696" spans="9:11">
      <c r="I696" s="12">
        <v>47</v>
      </c>
      <c r="J696" s="12">
        <v>43</v>
      </c>
      <c r="K696" s="12">
        <f t="shared" si="12"/>
        <v>4</v>
      </c>
    </row>
    <row r="697" spans="9:11">
      <c r="I697" s="12">
        <f>MEDIAN(I5:I696)</f>
        <v>54</v>
      </c>
      <c r="J697" s="12">
        <f>MEDIAN(J5:J696)</f>
        <v>44</v>
      </c>
      <c r="K697" s="12">
        <f>MEDIAN(K5:K696)</f>
        <v>8</v>
      </c>
    </row>
    <row r="698" spans="9:11">
      <c r="I698" s="43">
        <f>MEDIAN(I446:I697)</f>
        <v>53</v>
      </c>
      <c r="J698" s="43">
        <f t="shared" ref="J698:K698" si="13">MEDIAN(J446:J697)</f>
        <v>45</v>
      </c>
      <c r="K698" s="43">
        <f t="shared" si="13"/>
        <v>8</v>
      </c>
    </row>
  </sheetData>
  <mergeCells count="46">
    <mergeCell ref="Z3:AJ3"/>
    <mergeCell ref="I3:K3"/>
    <mergeCell ref="B3:H3"/>
    <mergeCell ref="L3:Y3"/>
    <mergeCell ref="Z5:Z7"/>
    <mergeCell ref="AE5:AE7"/>
    <mergeCell ref="AF5:AF7"/>
    <mergeCell ref="AG5:AG7"/>
    <mergeCell ref="AJ5:AJ7"/>
    <mergeCell ref="AI5:AI7"/>
    <mergeCell ref="AD5:AD7"/>
    <mergeCell ref="Z8:Z10"/>
    <mergeCell ref="Z11:Z13"/>
    <mergeCell ref="Z14:Z16"/>
    <mergeCell ref="Z17:Z19"/>
    <mergeCell ref="Z20:Z22"/>
    <mergeCell ref="AE17:AE19"/>
    <mergeCell ref="AF17:AF19"/>
    <mergeCell ref="AG17:AG19"/>
    <mergeCell ref="AI17:AI19"/>
    <mergeCell ref="AJ17:AJ19"/>
    <mergeCell ref="AE20:AE22"/>
    <mergeCell ref="AF20:AF22"/>
    <mergeCell ref="AG20:AG22"/>
    <mergeCell ref="AI20:AI22"/>
    <mergeCell ref="AJ20:AJ22"/>
    <mergeCell ref="AE11:AE13"/>
    <mergeCell ref="AF11:AF13"/>
    <mergeCell ref="AG11:AG13"/>
    <mergeCell ref="AI11:AI13"/>
    <mergeCell ref="AJ11:AJ13"/>
    <mergeCell ref="AE14:AE16"/>
    <mergeCell ref="AF14:AF16"/>
    <mergeCell ref="AG14:AG16"/>
    <mergeCell ref="AI14:AI16"/>
    <mergeCell ref="AJ14:AJ16"/>
    <mergeCell ref="AE8:AE10"/>
    <mergeCell ref="AF8:AF10"/>
    <mergeCell ref="AG8:AG10"/>
    <mergeCell ref="AI8:AI10"/>
    <mergeCell ref="AJ8:AJ10"/>
    <mergeCell ref="AD17:AD19"/>
    <mergeCell ref="AD11:AD13"/>
    <mergeCell ref="AD20:AD22"/>
    <mergeCell ref="AD8:AD10"/>
    <mergeCell ref="AD14:AD16"/>
  </mergeCells>
  <pageMargins left="0.7" right="0.7" top="0.75" bottom="0.75" header="0.3" footer="0.3"/>
  <pageSetup orientation="portrait" r:id="rId1"/>
  <ignoredErrors>
    <ignoredError sqref="K426 K445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5:AM137"/>
  <sheetViews>
    <sheetView tabSelected="1" topLeftCell="A9" workbookViewId="0">
      <selection activeCell="D61" sqref="D61"/>
    </sheetView>
  </sheetViews>
  <sheetFormatPr defaultRowHeight="15"/>
  <cols>
    <col min="1" max="1" width="24.7109375" style="12" customWidth="1"/>
    <col min="2" max="2" width="12.28515625" style="12" bestFit="1" customWidth="1"/>
    <col min="3" max="3" width="11.5703125" style="12" bestFit="1" customWidth="1"/>
    <col min="4" max="4" width="9.140625" style="12"/>
    <col min="5" max="5" width="21.85546875" style="12" customWidth="1"/>
    <col min="6" max="6" width="11.5703125" style="12" bestFit="1" customWidth="1"/>
    <col min="7" max="7" width="11.5703125" style="12" customWidth="1"/>
    <col min="8" max="8" width="31" style="12" customWidth="1"/>
    <col min="9" max="17" width="21.85546875" style="12" customWidth="1"/>
    <col min="18" max="25" width="11.5703125" style="12" customWidth="1"/>
    <col min="26" max="28" width="9.140625" style="12"/>
    <col min="29" max="29" width="19.42578125" style="12" customWidth="1"/>
    <col min="30" max="31" width="9.140625" style="12"/>
    <col min="32" max="34" width="11.5703125" style="12" bestFit="1" customWidth="1"/>
    <col min="35" max="35" width="9.140625" style="12"/>
    <col min="36" max="38" width="11.5703125" style="12" bestFit="1" customWidth="1"/>
    <col min="39" max="16384" width="9.140625" style="12"/>
  </cols>
  <sheetData>
    <row r="15" spans="1:39" ht="18.75" customHeight="1">
      <c r="A15" s="78" t="s">
        <v>112</v>
      </c>
      <c r="B15" s="94" t="s">
        <v>111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</row>
    <row r="16" spans="1:39" ht="15" customHeight="1">
      <c r="A16" s="78"/>
      <c r="B16" s="95" t="s">
        <v>109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6" t="s">
        <v>110</v>
      </c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</row>
    <row r="17" spans="1:39" ht="30">
      <c r="A17" s="19"/>
      <c r="B17" s="19" t="s">
        <v>102</v>
      </c>
      <c r="C17" s="19" t="s">
        <v>103</v>
      </c>
      <c r="D17" s="19" t="s">
        <v>104</v>
      </c>
      <c r="E17" s="19" t="s">
        <v>105</v>
      </c>
      <c r="F17" s="49"/>
      <c r="G17" s="49" t="s">
        <v>108</v>
      </c>
      <c r="H17" s="65" t="s">
        <v>214</v>
      </c>
      <c r="I17" s="65" t="s">
        <v>203</v>
      </c>
      <c r="J17" s="65" t="s">
        <v>204</v>
      </c>
      <c r="K17" s="65" t="s">
        <v>205</v>
      </c>
      <c r="L17" s="65" t="s">
        <v>206</v>
      </c>
      <c r="M17" s="65" t="s">
        <v>207</v>
      </c>
      <c r="N17" s="65" t="s">
        <v>208</v>
      </c>
      <c r="O17" s="65" t="s">
        <v>209</v>
      </c>
      <c r="P17" s="65" t="s">
        <v>210</v>
      </c>
      <c r="Q17" s="65" t="s">
        <v>213</v>
      </c>
      <c r="R17" s="19" t="s">
        <v>100</v>
      </c>
      <c r="S17" s="19" t="s">
        <v>118</v>
      </c>
      <c r="T17" s="19" t="s">
        <v>119</v>
      </c>
      <c r="U17" s="19" t="s">
        <v>120</v>
      </c>
      <c r="V17" s="19" t="s">
        <v>121</v>
      </c>
      <c r="W17" s="19" t="s">
        <v>46</v>
      </c>
      <c r="X17" s="19" t="s">
        <v>42</v>
      </c>
      <c r="Y17" s="19" t="s">
        <v>48</v>
      </c>
      <c r="Z17" s="19" t="s">
        <v>102</v>
      </c>
      <c r="AA17" s="19" t="s">
        <v>103</v>
      </c>
      <c r="AB17" s="19" t="s">
        <v>104</v>
      </c>
      <c r="AC17" s="19" t="s">
        <v>105</v>
      </c>
      <c r="AD17" s="19"/>
      <c r="AE17" s="19" t="s">
        <v>108</v>
      </c>
      <c r="AF17" s="19" t="s">
        <v>100</v>
      </c>
      <c r="AG17" s="19" t="s">
        <v>118</v>
      </c>
      <c r="AH17" s="19" t="s">
        <v>119</v>
      </c>
      <c r="AI17" s="19" t="s">
        <v>120</v>
      </c>
      <c r="AJ17" s="19" t="s">
        <v>121</v>
      </c>
      <c r="AK17" s="19" t="s">
        <v>46</v>
      </c>
      <c r="AL17" s="19" t="s">
        <v>42</v>
      </c>
      <c r="AM17" s="19" t="s">
        <v>48</v>
      </c>
    </row>
    <row r="18" spans="1:39">
      <c r="A18" s="19">
        <v>1</v>
      </c>
      <c r="B18" s="19">
        <v>10.6</v>
      </c>
      <c r="C18" s="19">
        <v>1.1919999999999999</v>
      </c>
      <c r="D18" s="19">
        <v>6.83</v>
      </c>
      <c r="E18" s="19" t="s">
        <v>106</v>
      </c>
      <c r="F18" s="7">
        <v>5.5999999999999999E-3</v>
      </c>
      <c r="G18" s="21">
        <v>8.6999999999999994E-3</v>
      </c>
      <c r="H18" s="104" t="s">
        <v>211</v>
      </c>
      <c r="I18" s="65">
        <v>22</v>
      </c>
      <c r="J18" s="65">
        <v>15</v>
      </c>
      <c r="K18" s="65">
        <v>12</v>
      </c>
      <c r="L18" s="65">
        <v>10</v>
      </c>
      <c r="M18" s="65">
        <v>12</v>
      </c>
      <c r="N18" s="65">
        <v>35</v>
      </c>
      <c r="O18" s="65">
        <v>52</v>
      </c>
      <c r="P18" s="65">
        <v>65</v>
      </c>
      <c r="Q18" s="65">
        <v>73</v>
      </c>
      <c r="R18" s="29">
        <v>406.3</v>
      </c>
      <c r="S18" s="29">
        <v>2.9350000000000001</v>
      </c>
      <c r="T18" s="29">
        <v>0.79200000000000004</v>
      </c>
      <c r="U18" s="29">
        <v>1.51</v>
      </c>
      <c r="V18" s="29">
        <v>6.3E-2</v>
      </c>
      <c r="W18" s="29">
        <v>0.51</v>
      </c>
      <c r="X18" s="29">
        <v>149.69999999999999</v>
      </c>
      <c r="Y18" s="29">
        <v>102</v>
      </c>
      <c r="Z18" s="19">
        <v>9.9</v>
      </c>
      <c r="AA18" s="19">
        <v>1.034</v>
      </c>
      <c r="AB18" s="19">
        <v>6.5869999999999997</v>
      </c>
      <c r="AC18" s="19" t="s">
        <v>106</v>
      </c>
      <c r="AD18" s="7">
        <v>5.3E-3</v>
      </c>
      <c r="AE18" s="7">
        <v>1.2200000000000001E-2</v>
      </c>
      <c r="AF18" s="8">
        <f>AVERAGE(406.8,406.6,406)</f>
        <v>406.4666666666667</v>
      </c>
      <c r="AG18" s="9">
        <f>AVERAGE(2.82,2.975,3.051)</f>
        <v>2.9486666666666665</v>
      </c>
      <c r="AH18" s="29">
        <f>AVERAGE(0.702,0.718,0.806)</f>
        <v>0.74199999999999999</v>
      </c>
      <c r="AI18" s="29">
        <f>AVERAGE(1.323,1.247,1.513)</f>
        <v>1.361</v>
      </c>
      <c r="AJ18" s="29">
        <f>AVERAGE(0.066,1.09,1.139)</f>
        <v>0.76500000000000001</v>
      </c>
      <c r="AK18" s="9">
        <f>AVERAGE(0.51,0.52,0.51)</f>
        <v>0.51333333333333331</v>
      </c>
      <c r="AL18" s="29">
        <f>AVERAGE(142.2,139.1,140.2)</f>
        <v>140.49999999999997</v>
      </c>
      <c r="AM18" s="29">
        <v>102</v>
      </c>
    </row>
    <row r="19" spans="1:39" ht="30">
      <c r="A19" s="19">
        <v>2</v>
      </c>
      <c r="B19" s="19">
        <v>12.2</v>
      </c>
      <c r="C19" s="19">
        <v>1.1319999999999999</v>
      </c>
      <c r="D19" s="19">
        <v>6.78</v>
      </c>
      <c r="E19" s="19" t="s">
        <v>107</v>
      </c>
      <c r="F19" s="7">
        <v>5.8999999999999999E-3</v>
      </c>
      <c r="G19" s="29"/>
      <c r="H19" s="104"/>
      <c r="I19" s="65">
        <v>24</v>
      </c>
      <c r="J19" s="65">
        <v>12</v>
      </c>
      <c r="K19" s="65">
        <v>14</v>
      </c>
      <c r="L19" s="65">
        <v>9</v>
      </c>
      <c r="M19" s="65">
        <v>11</v>
      </c>
      <c r="N19" s="65">
        <v>32</v>
      </c>
      <c r="O19" s="65">
        <v>55</v>
      </c>
      <c r="P19" s="65">
        <v>62</v>
      </c>
      <c r="Q19" s="65">
        <v>68</v>
      </c>
      <c r="R19" s="29">
        <v>407.5</v>
      </c>
      <c r="S19" s="29">
        <v>3.218</v>
      </c>
      <c r="T19" s="29"/>
      <c r="U19" s="29"/>
      <c r="V19" s="29"/>
      <c r="W19" s="29"/>
      <c r="X19" s="29">
        <v>149.69999999999999</v>
      </c>
      <c r="Y19" s="29"/>
      <c r="Z19" s="19">
        <v>8.1999999999999993</v>
      </c>
      <c r="AA19" s="19">
        <v>1.0549999999999999</v>
      </c>
      <c r="AB19" s="19">
        <v>6.585</v>
      </c>
      <c r="AC19" s="19" t="s">
        <v>107</v>
      </c>
      <c r="AD19" s="7">
        <v>7.7000000000000002E-3</v>
      </c>
      <c r="AE19" s="19"/>
      <c r="AF19" s="8">
        <f>AVERAGE(405,407.1,406.6)</f>
        <v>406.23333333333335</v>
      </c>
      <c r="AG19" s="9">
        <f>AVERAGE(2.68,2.613,3.005)</f>
        <v>2.766</v>
      </c>
      <c r="AH19" s="29"/>
      <c r="AI19" s="29"/>
      <c r="AJ19" s="29"/>
      <c r="AK19" s="29"/>
      <c r="AL19" s="8">
        <f>AVERAGE(146.6,142.7,139.2)</f>
        <v>142.83333333333331</v>
      </c>
      <c r="AM19" s="29"/>
    </row>
    <row r="20" spans="1:39">
      <c r="A20" s="19">
        <v>3</v>
      </c>
      <c r="B20" s="19">
        <v>11.8</v>
      </c>
      <c r="C20" s="19">
        <v>1.19</v>
      </c>
      <c r="D20" s="19">
        <v>6.85</v>
      </c>
      <c r="E20" s="19" t="s">
        <v>117</v>
      </c>
      <c r="F20" s="21">
        <f>(F19-F18)/F18</f>
        <v>5.3571428571428555E-2</v>
      </c>
      <c r="G20" s="29"/>
      <c r="H20" s="104"/>
      <c r="I20" s="65">
        <v>21</v>
      </c>
      <c r="J20" s="65">
        <v>16</v>
      </c>
      <c r="K20" s="65">
        <v>11</v>
      </c>
      <c r="L20" s="65">
        <v>7</v>
      </c>
      <c r="M20" s="65">
        <v>15</v>
      </c>
      <c r="N20" s="65">
        <v>33</v>
      </c>
      <c r="O20" s="65">
        <v>53</v>
      </c>
      <c r="P20" s="65">
        <v>60</v>
      </c>
      <c r="Q20" s="65">
        <v>72</v>
      </c>
      <c r="R20" s="30">
        <v>406.3</v>
      </c>
      <c r="S20" s="30">
        <v>0.22500000000000001</v>
      </c>
      <c r="T20" s="30"/>
      <c r="U20" s="30"/>
      <c r="V20" s="30"/>
      <c r="W20" s="30"/>
      <c r="X20" s="30">
        <v>121.5</v>
      </c>
      <c r="Y20" s="30"/>
      <c r="Z20" s="19">
        <v>8.1999999999999993</v>
      </c>
      <c r="AA20" s="19">
        <v>1.0449999999999999</v>
      </c>
      <c r="AB20" s="19">
        <v>6.6109999999999998</v>
      </c>
      <c r="AC20" s="19"/>
      <c r="AD20" s="21">
        <f>(AD19-AD18)/AD18</f>
        <v>0.45283018867924535</v>
      </c>
      <c r="AE20" s="19"/>
      <c r="AF20" s="32">
        <f>AVERAGE(406.2,405.7,406.1)</f>
        <v>406</v>
      </c>
      <c r="AG20" s="33">
        <f>AVERAGE(0.312,0.476,0.405)</f>
        <v>0.39766666666666667</v>
      </c>
      <c r="AH20" s="30"/>
      <c r="AI20" s="30"/>
      <c r="AJ20" s="30"/>
      <c r="AK20" s="30"/>
      <c r="AL20" s="32">
        <f>AVERAGE(80.2,119.8,117.2)</f>
        <v>105.73333333333333</v>
      </c>
      <c r="AM20" s="30"/>
    </row>
    <row r="21" spans="1:39">
      <c r="A21" s="19">
        <v>4</v>
      </c>
      <c r="B21" s="19">
        <v>11</v>
      </c>
      <c r="C21" s="19">
        <v>1.113</v>
      </c>
      <c r="D21" s="19">
        <v>6.67</v>
      </c>
      <c r="E21" s="19"/>
      <c r="F21" s="49"/>
      <c r="G21" s="29"/>
      <c r="H21" s="104"/>
      <c r="I21" s="65">
        <v>26</v>
      </c>
      <c r="J21" s="65">
        <v>12</v>
      </c>
      <c r="K21" s="65">
        <v>10</v>
      </c>
      <c r="L21" s="65">
        <v>7</v>
      </c>
      <c r="M21" s="65">
        <v>14</v>
      </c>
      <c r="N21" s="65">
        <v>36</v>
      </c>
      <c r="O21" s="65">
        <v>54</v>
      </c>
      <c r="P21" s="65">
        <v>62</v>
      </c>
      <c r="Q21" s="65">
        <v>70</v>
      </c>
      <c r="R21" s="29"/>
      <c r="S21" s="29"/>
      <c r="T21" s="29">
        <v>0.78900000000000003</v>
      </c>
      <c r="U21" s="29">
        <v>1.7430000000000001</v>
      </c>
      <c r="V21" s="29">
        <v>1.9E-2</v>
      </c>
      <c r="W21" s="29">
        <v>0.51</v>
      </c>
      <c r="Y21" s="29">
        <v>102</v>
      </c>
      <c r="Z21" s="19">
        <v>7.2</v>
      </c>
      <c r="AA21" s="19">
        <v>1.1060000000000001</v>
      </c>
      <c r="AB21" s="19">
        <v>6.4260000000000002</v>
      </c>
      <c r="AC21" s="19"/>
      <c r="AD21" s="19"/>
      <c r="AE21" s="19"/>
      <c r="AF21" s="29"/>
      <c r="AG21" s="29"/>
      <c r="AH21" s="31">
        <f>AVERAGE(0.643,0.71,0.688)</f>
        <v>0.68033333333333335</v>
      </c>
      <c r="AI21" s="29">
        <v>1.7430000000000001</v>
      </c>
      <c r="AJ21" s="29">
        <v>1.9E-2</v>
      </c>
      <c r="AK21" s="29">
        <v>0.51</v>
      </c>
      <c r="AM21" s="29">
        <v>102</v>
      </c>
    </row>
    <row r="22" spans="1:39">
      <c r="A22" s="19">
        <v>5</v>
      </c>
      <c r="B22" s="19">
        <v>11.5</v>
      </c>
      <c r="C22" s="19">
        <v>1.181</v>
      </c>
      <c r="D22" s="19">
        <v>6.68</v>
      </c>
      <c r="E22" s="19"/>
      <c r="F22" s="49"/>
      <c r="G22" s="29"/>
      <c r="H22" s="104"/>
      <c r="I22" s="65">
        <v>25</v>
      </c>
      <c r="J22" s="65">
        <v>11</v>
      </c>
      <c r="K22" s="65">
        <v>9</v>
      </c>
      <c r="L22" s="65">
        <v>10</v>
      </c>
      <c r="M22" s="65">
        <v>13</v>
      </c>
      <c r="N22" s="65">
        <v>37</v>
      </c>
      <c r="O22" s="65">
        <v>55</v>
      </c>
      <c r="P22" s="65">
        <v>63</v>
      </c>
      <c r="Q22" s="65">
        <v>74</v>
      </c>
      <c r="R22" s="29">
        <v>405.9</v>
      </c>
      <c r="S22" s="29">
        <v>2.931</v>
      </c>
      <c r="T22" s="29"/>
      <c r="U22" s="29"/>
      <c r="V22" s="29"/>
      <c r="W22" s="29"/>
      <c r="X22" s="29">
        <v>141.9</v>
      </c>
      <c r="Y22" s="29"/>
      <c r="Z22" s="19">
        <v>9.5</v>
      </c>
      <c r="AA22" s="19">
        <v>1.0529999999999999</v>
      </c>
      <c r="AB22" s="19">
        <v>6.8940000000000001</v>
      </c>
      <c r="AC22" s="19"/>
      <c r="AD22" s="19"/>
      <c r="AE22" s="19"/>
      <c r="AF22" s="8">
        <f>AVERAGE(404.9,402.1,406.3)</f>
        <v>404.43333333333334</v>
      </c>
      <c r="AG22" s="9">
        <f>AVERAGE(2.632,2.916,2.982)</f>
        <v>2.8433333333333337</v>
      </c>
      <c r="AH22" s="29"/>
      <c r="AI22" s="29"/>
      <c r="AJ22" s="29"/>
      <c r="AK22" s="29"/>
      <c r="AL22" s="8">
        <f>AVERAGE(150.9,136.1,135.2)</f>
        <v>140.73333333333332</v>
      </c>
      <c r="AM22" s="29"/>
    </row>
    <row r="23" spans="1:39">
      <c r="A23" s="19">
        <v>6</v>
      </c>
      <c r="B23" s="19">
        <v>11.4</v>
      </c>
      <c r="C23" s="19">
        <v>1.1659999999999999</v>
      </c>
      <c r="D23" s="19">
        <v>6.66</v>
      </c>
      <c r="E23" s="19"/>
      <c r="F23" s="49"/>
      <c r="G23" s="29"/>
      <c r="H23" s="104" t="s">
        <v>212</v>
      </c>
      <c r="I23" s="65">
        <v>32.299999999999997</v>
      </c>
      <c r="J23" s="65">
        <v>22</v>
      </c>
      <c r="K23" s="65">
        <v>23</v>
      </c>
      <c r="L23" s="65">
        <v>25</v>
      </c>
      <c r="M23" s="65">
        <v>27</v>
      </c>
      <c r="N23" s="65">
        <v>43</v>
      </c>
      <c r="O23" s="65">
        <v>58</v>
      </c>
      <c r="P23" s="65">
        <v>55</v>
      </c>
      <c r="Q23" s="65">
        <v>43</v>
      </c>
      <c r="R23" s="29">
        <v>407.8</v>
      </c>
      <c r="S23" s="29">
        <v>3.17</v>
      </c>
      <c r="T23" s="29"/>
      <c r="U23" s="29"/>
      <c r="V23" s="29"/>
      <c r="W23" s="29"/>
      <c r="X23" s="29">
        <v>131.80000000000001</v>
      </c>
      <c r="Y23" s="29"/>
      <c r="Z23" s="19">
        <v>9.3000000000000007</v>
      </c>
      <c r="AA23" s="19">
        <v>1.0620000000000001</v>
      </c>
      <c r="AB23" s="19">
        <v>6.47</v>
      </c>
      <c r="AC23" s="19"/>
      <c r="AD23" s="19"/>
      <c r="AE23" s="19"/>
      <c r="AF23" s="8">
        <f>AVERAGE(406.8,401.9,406.2)</f>
        <v>404.9666666666667</v>
      </c>
      <c r="AG23" s="9">
        <f>AVERAGE(2.621,3.045,2.954)</f>
        <v>2.8733333333333335</v>
      </c>
      <c r="AH23" s="29"/>
      <c r="AI23" s="29"/>
      <c r="AJ23" s="29"/>
      <c r="AK23" s="29"/>
      <c r="AL23" s="29">
        <f>AVERAGE(145.2,141.9,137.1)</f>
        <v>141.4</v>
      </c>
      <c r="AM23" s="29"/>
    </row>
    <row r="24" spans="1:39">
      <c r="A24" s="19">
        <v>7</v>
      </c>
      <c r="B24" s="19">
        <v>1.4</v>
      </c>
      <c r="C24" s="19">
        <v>1.1719999999999999</v>
      </c>
      <c r="D24" s="19">
        <v>6.68</v>
      </c>
      <c r="E24" s="19"/>
      <c r="F24" s="49"/>
      <c r="G24" s="29"/>
      <c r="H24" s="104"/>
      <c r="I24" s="65">
        <v>31.7</v>
      </c>
      <c r="J24" s="65">
        <v>25</v>
      </c>
      <c r="K24" s="65">
        <v>25</v>
      </c>
      <c r="L24" s="65">
        <v>22</v>
      </c>
      <c r="M24" s="65">
        <v>29</v>
      </c>
      <c r="N24" s="65">
        <v>45</v>
      </c>
      <c r="O24" s="65">
        <v>62</v>
      </c>
      <c r="P24" s="65">
        <v>57</v>
      </c>
      <c r="Q24" s="65">
        <v>45</v>
      </c>
      <c r="R24" s="29">
        <v>406.9</v>
      </c>
      <c r="S24" s="29">
        <v>0.26600000000000001</v>
      </c>
      <c r="T24" s="29"/>
      <c r="U24" s="29"/>
      <c r="V24" s="29"/>
      <c r="W24" s="29"/>
      <c r="X24" s="29">
        <v>112.2</v>
      </c>
      <c r="Y24" s="29"/>
      <c r="Z24" s="19">
        <v>8.9</v>
      </c>
      <c r="AA24" s="19">
        <v>1.1140000000000001</v>
      </c>
      <c r="AB24" s="19">
        <v>6.59</v>
      </c>
      <c r="AC24" s="19"/>
      <c r="AD24" s="19"/>
      <c r="AE24" s="19"/>
      <c r="AF24" s="8">
        <f>AVERAGE(405.7,401.6,404.9)</f>
        <v>404.06666666666661</v>
      </c>
      <c r="AG24" s="9">
        <f>AVERAGE(0.212,0.401,0.28)</f>
        <v>0.29766666666666669</v>
      </c>
      <c r="AH24" s="29"/>
      <c r="AI24" s="29"/>
      <c r="AJ24" s="29"/>
      <c r="AK24" s="29"/>
      <c r="AL24" s="8">
        <f>AVERAGE(114.3,107.7,228.4)</f>
        <v>150.13333333333333</v>
      </c>
      <c r="AM24" s="29"/>
    </row>
    <row r="25" spans="1:39">
      <c r="A25" s="19">
        <v>8</v>
      </c>
      <c r="B25" s="19">
        <v>11.5</v>
      </c>
      <c r="C25" s="19">
        <v>1.147</v>
      </c>
      <c r="D25" s="19">
        <v>6.62</v>
      </c>
      <c r="E25" s="19"/>
      <c r="F25" s="49"/>
      <c r="G25" s="29"/>
      <c r="H25" s="104"/>
      <c r="I25" s="65">
        <v>35.4</v>
      </c>
      <c r="J25" s="65">
        <v>23</v>
      </c>
      <c r="K25" s="65">
        <v>22</v>
      </c>
      <c r="L25" s="65">
        <v>25</v>
      </c>
      <c r="M25" s="65">
        <v>26</v>
      </c>
      <c r="N25" s="65">
        <v>55</v>
      </c>
      <c r="O25" s="65">
        <v>65</v>
      </c>
      <c r="P25" s="65">
        <v>53</v>
      </c>
      <c r="Q25" s="65">
        <v>47</v>
      </c>
      <c r="R25" s="29"/>
      <c r="S25" s="29"/>
      <c r="T25" s="29"/>
      <c r="U25" s="29"/>
      <c r="V25" s="29"/>
      <c r="W25" s="29"/>
      <c r="X25" s="29"/>
      <c r="Y25" s="29"/>
      <c r="Z25" s="19">
        <v>8.5</v>
      </c>
      <c r="AA25" s="19">
        <v>1.089</v>
      </c>
      <c r="AB25" s="19">
        <v>6.62</v>
      </c>
      <c r="AC25" s="19"/>
      <c r="AD25" s="19"/>
      <c r="AE25" s="19"/>
      <c r="AF25" s="29"/>
      <c r="AG25" s="29"/>
      <c r="AH25" s="29"/>
      <c r="AI25" s="29"/>
      <c r="AJ25" s="29"/>
      <c r="AK25" s="29"/>
      <c r="AL25" s="29"/>
      <c r="AM25" s="29"/>
    </row>
    <row r="26" spans="1:39">
      <c r="A26" s="19">
        <v>9</v>
      </c>
      <c r="B26" s="19">
        <v>10.7</v>
      </c>
      <c r="C26" s="19">
        <v>1.1890000000000001</v>
      </c>
      <c r="D26" s="19">
        <v>6.71</v>
      </c>
      <c r="E26" s="19"/>
      <c r="F26" s="49"/>
      <c r="G26" s="29"/>
      <c r="H26" s="104"/>
      <c r="I26" s="65">
        <v>33.5</v>
      </c>
      <c r="J26" s="65">
        <v>21</v>
      </c>
      <c r="K26" s="65">
        <v>21</v>
      </c>
      <c r="L26" s="65">
        <v>23</v>
      </c>
      <c r="M26" s="65">
        <v>27</v>
      </c>
      <c r="N26" s="65">
        <v>52</v>
      </c>
      <c r="O26" s="65">
        <v>71</v>
      </c>
      <c r="P26" s="65">
        <v>56</v>
      </c>
      <c r="Q26" s="65">
        <v>46</v>
      </c>
      <c r="R26" s="29"/>
      <c r="S26" s="29"/>
      <c r="T26" s="29"/>
      <c r="U26" s="29"/>
      <c r="V26" s="29"/>
      <c r="W26" s="29"/>
      <c r="X26" s="29"/>
      <c r="Y26" s="29"/>
      <c r="Z26" s="19">
        <v>9.1999999999999993</v>
      </c>
      <c r="AA26" s="19">
        <v>1.079</v>
      </c>
      <c r="AB26" s="19">
        <v>6.79</v>
      </c>
      <c r="AC26" s="19"/>
      <c r="AD26" s="19"/>
      <c r="AE26" s="19"/>
      <c r="AF26" s="29"/>
      <c r="AG26" s="29"/>
      <c r="AH26" s="29"/>
      <c r="AI26" s="29"/>
      <c r="AJ26" s="29"/>
      <c r="AK26" s="29"/>
      <c r="AL26" s="29"/>
      <c r="AM26" s="29"/>
    </row>
    <row r="27" spans="1:39">
      <c r="A27" s="19">
        <v>10</v>
      </c>
      <c r="B27" s="19">
        <v>14.1</v>
      </c>
      <c r="C27" s="19">
        <v>1.1399999999999999</v>
      </c>
      <c r="D27" s="19">
        <v>6.83</v>
      </c>
      <c r="E27" s="19"/>
      <c r="F27" s="49"/>
      <c r="G27" s="29"/>
      <c r="H27" s="104"/>
      <c r="I27" s="65">
        <v>31.8</v>
      </c>
      <c r="J27" s="65">
        <v>22</v>
      </c>
      <c r="K27" s="65">
        <v>26</v>
      </c>
      <c r="L27" s="65">
        <v>24</v>
      </c>
      <c r="M27" s="65">
        <v>29</v>
      </c>
      <c r="N27" s="65">
        <v>53</v>
      </c>
      <c r="O27" s="65">
        <v>71</v>
      </c>
      <c r="P27" s="65">
        <v>54</v>
      </c>
      <c r="Q27" s="65">
        <v>44</v>
      </c>
      <c r="R27" s="29"/>
      <c r="S27" s="29"/>
      <c r="T27" s="29"/>
      <c r="U27" s="29"/>
      <c r="V27" s="29"/>
      <c r="W27" s="29"/>
      <c r="X27" s="29"/>
      <c r="Y27" s="29"/>
      <c r="Z27" s="19">
        <v>10.3</v>
      </c>
      <c r="AA27" s="19">
        <v>1.0289999999999999</v>
      </c>
      <c r="AB27" s="19">
        <v>6.47</v>
      </c>
      <c r="AC27" s="19"/>
      <c r="AD27" s="19"/>
      <c r="AE27" s="19"/>
      <c r="AF27" s="29"/>
      <c r="AG27" s="29"/>
      <c r="AH27" s="29"/>
      <c r="AI27" s="29"/>
      <c r="AJ27" s="29"/>
      <c r="AK27" s="29"/>
      <c r="AL27" s="29"/>
      <c r="AM27" s="29"/>
    </row>
    <row r="28" spans="1:39">
      <c r="A28" s="19">
        <v>11</v>
      </c>
      <c r="B28" s="19">
        <v>11.2</v>
      </c>
      <c r="C28" s="19">
        <v>1.1299999999999999</v>
      </c>
      <c r="D28" s="19">
        <v>6.5</v>
      </c>
      <c r="E28" s="19"/>
      <c r="F28" s="49"/>
      <c r="G28" s="29"/>
      <c r="H28" s="104" t="s">
        <v>244</v>
      </c>
      <c r="I28" s="65">
        <v>35</v>
      </c>
      <c r="J28" s="65">
        <v>45</v>
      </c>
      <c r="K28" s="65">
        <v>45</v>
      </c>
      <c r="L28" s="65">
        <v>65</v>
      </c>
      <c r="M28" s="65">
        <v>73</v>
      </c>
      <c r="N28" s="65"/>
      <c r="O28" s="65"/>
      <c r="P28" s="65"/>
      <c r="Q28" s="65">
        <v>75</v>
      </c>
      <c r="R28" s="29"/>
      <c r="S28" s="29"/>
      <c r="T28" s="29"/>
      <c r="U28" s="29"/>
      <c r="V28" s="29"/>
      <c r="W28" s="29"/>
      <c r="X28" s="29"/>
      <c r="Y28" s="29"/>
      <c r="Z28" s="19">
        <v>9.1</v>
      </c>
      <c r="AA28" s="19">
        <v>1.0469999999999999</v>
      </c>
      <c r="AB28" s="19">
        <v>6.67</v>
      </c>
      <c r="AC28" s="19"/>
      <c r="AD28" s="19"/>
      <c r="AE28" s="19"/>
      <c r="AF28" s="29"/>
      <c r="AG28" s="29"/>
      <c r="AH28" s="29"/>
      <c r="AI28" s="29"/>
      <c r="AJ28" s="29"/>
      <c r="AK28" s="29"/>
      <c r="AL28" s="29"/>
      <c r="AM28" s="29"/>
    </row>
    <row r="29" spans="1:39">
      <c r="A29" s="19">
        <v>12</v>
      </c>
      <c r="B29" s="19">
        <v>13.7</v>
      </c>
      <c r="C29" s="19">
        <v>1.131</v>
      </c>
      <c r="D29" s="19">
        <v>6.49</v>
      </c>
      <c r="E29" s="19"/>
      <c r="F29" s="49"/>
      <c r="G29" s="29"/>
      <c r="H29" s="104"/>
      <c r="I29" s="65">
        <v>43</v>
      </c>
      <c r="J29" s="65">
        <v>40</v>
      </c>
      <c r="K29" s="65">
        <v>52</v>
      </c>
      <c r="L29" s="65">
        <v>73</v>
      </c>
      <c r="M29" s="65">
        <v>75</v>
      </c>
      <c r="N29" s="65"/>
      <c r="O29" s="65"/>
      <c r="P29" s="65"/>
      <c r="Q29" s="65">
        <v>72</v>
      </c>
      <c r="R29" s="29"/>
      <c r="S29" s="29"/>
      <c r="T29" s="29"/>
      <c r="U29" s="29"/>
      <c r="V29" s="29"/>
      <c r="W29" s="29"/>
      <c r="X29" s="29"/>
      <c r="Y29" s="29"/>
      <c r="Z29" s="19">
        <v>7.7</v>
      </c>
      <c r="AA29" s="19">
        <v>1.04</v>
      </c>
      <c r="AB29" s="19">
        <v>6.2</v>
      </c>
      <c r="AC29" s="19"/>
      <c r="AD29" s="19"/>
      <c r="AE29" s="19"/>
      <c r="AF29" s="29"/>
      <c r="AG29" s="29"/>
      <c r="AH29" s="29"/>
      <c r="AI29" s="29"/>
      <c r="AJ29" s="29"/>
      <c r="AK29" s="29"/>
      <c r="AL29" s="29"/>
      <c r="AM29" s="29"/>
    </row>
    <row r="30" spans="1:39">
      <c r="A30" s="19">
        <v>13</v>
      </c>
      <c r="B30" s="19">
        <v>11.3</v>
      </c>
      <c r="C30" s="19">
        <v>1.139</v>
      </c>
      <c r="D30" s="19">
        <v>6.63</v>
      </c>
      <c r="E30" s="19"/>
      <c r="F30" s="49"/>
      <c r="G30" s="29"/>
      <c r="H30" s="104"/>
      <c r="I30" s="65">
        <v>36</v>
      </c>
      <c r="J30" s="65">
        <v>52</v>
      </c>
      <c r="K30" s="65">
        <v>55</v>
      </c>
      <c r="L30" s="65">
        <v>75</v>
      </c>
      <c r="M30" s="65">
        <v>82</v>
      </c>
      <c r="N30" s="65"/>
      <c r="O30" s="65"/>
      <c r="P30" s="65"/>
      <c r="Q30" s="65">
        <v>75</v>
      </c>
      <c r="R30" s="29"/>
      <c r="S30" s="29"/>
      <c r="T30" s="29"/>
      <c r="U30" s="29"/>
      <c r="V30" s="29"/>
      <c r="W30" s="29"/>
      <c r="X30" s="29"/>
      <c r="Y30" s="29"/>
      <c r="Z30" s="19">
        <v>8.4</v>
      </c>
      <c r="AA30" s="19">
        <v>1.02</v>
      </c>
      <c r="AB30" s="19">
        <v>6.66</v>
      </c>
      <c r="AC30" s="19"/>
      <c r="AD30" s="19"/>
      <c r="AE30" s="19"/>
      <c r="AF30" s="29"/>
      <c r="AG30" s="29"/>
      <c r="AH30" s="29"/>
      <c r="AI30" s="29"/>
      <c r="AJ30" s="29"/>
      <c r="AK30" s="29"/>
      <c r="AL30" s="29"/>
      <c r="AM30" s="29"/>
    </row>
    <row r="31" spans="1:39">
      <c r="A31" s="19">
        <v>14</v>
      </c>
      <c r="B31" s="19">
        <v>13.1</v>
      </c>
      <c r="C31" s="19">
        <v>1.165</v>
      </c>
      <c r="D31" s="19">
        <v>6.76</v>
      </c>
      <c r="E31" s="19"/>
      <c r="F31" s="49"/>
      <c r="G31" s="29"/>
      <c r="H31" s="104"/>
      <c r="I31" s="65">
        <v>34</v>
      </c>
      <c r="J31" s="65">
        <v>57</v>
      </c>
      <c r="K31" s="65">
        <v>54</v>
      </c>
      <c r="L31" s="65">
        <v>76</v>
      </c>
      <c r="M31" s="65">
        <v>83</v>
      </c>
      <c r="N31" s="65"/>
      <c r="O31" s="65"/>
      <c r="P31" s="65"/>
      <c r="Q31" s="65">
        <v>74</v>
      </c>
      <c r="R31" s="29"/>
      <c r="S31" s="29"/>
      <c r="T31" s="29"/>
      <c r="U31" s="29"/>
      <c r="V31" s="29"/>
      <c r="W31" s="29"/>
      <c r="X31" s="29"/>
      <c r="Y31" s="29"/>
      <c r="Z31" s="19">
        <v>8</v>
      </c>
      <c r="AA31" s="19">
        <v>1.101</v>
      </c>
      <c r="AB31" s="19">
        <v>6.34</v>
      </c>
      <c r="AC31" s="19"/>
      <c r="AD31" s="19"/>
      <c r="AE31" s="19"/>
      <c r="AF31" s="29"/>
      <c r="AG31" s="29"/>
      <c r="AH31" s="29"/>
      <c r="AI31" s="29"/>
      <c r="AJ31" s="29"/>
      <c r="AK31" s="29"/>
      <c r="AL31" s="29"/>
      <c r="AM31" s="29"/>
    </row>
    <row r="32" spans="1:39">
      <c r="A32" s="19">
        <v>15</v>
      </c>
      <c r="B32" s="19">
        <v>10.7</v>
      </c>
      <c r="C32" s="19">
        <v>1.1419999999999999</v>
      </c>
      <c r="D32" s="19">
        <v>6.81</v>
      </c>
      <c r="E32" s="19"/>
      <c r="F32" s="49"/>
      <c r="G32" s="29"/>
      <c r="H32" s="104"/>
      <c r="I32" s="65">
        <v>35</v>
      </c>
      <c r="J32" s="65">
        <v>55</v>
      </c>
      <c r="K32" s="65">
        <v>53</v>
      </c>
      <c r="L32" s="65">
        <v>75</v>
      </c>
      <c r="M32" s="65">
        <v>80</v>
      </c>
      <c r="N32" s="65"/>
      <c r="O32" s="65"/>
      <c r="P32" s="65"/>
      <c r="Q32" s="65">
        <v>72</v>
      </c>
      <c r="R32" s="29"/>
      <c r="S32" s="29"/>
      <c r="T32" s="29"/>
      <c r="U32" s="29"/>
      <c r="V32" s="29"/>
      <c r="W32" s="29"/>
      <c r="X32" s="29"/>
      <c r="Y32" s="29"/>
      <c r="Z32" s="19">
        <v>8.3000000000000007</v>
      </c>
      <c r="AA32" s="19">
        <v>1.044</v>
      </c>
      <c r="AB32" s="19">
        <v>6.6</v>
      </c>
      <c r="AC32" s="19"/>
      <c r="AD32" s="19"/>
      <c r="AE32" s="19"/>
      <c r="AF32" s="29"/>
      <c r="AG32" s="29"/>
      <c r="AH32" s="29"/>
      <c r="AI32" s="29"/>
      <c r="AJ32" s="29"/>
      <c r="AK32" s="29"/>
      <c r="AL32" s="29"/>
      <c r="AM32" s="29"/>
    </row>
    <row r="33" spans="1:39">
      <c r="A33" s="19">
        <v>16</v>
      </c>
      <c r="B33" s="19">
        <v>11.6</v>
      </c>
      <c r="C33" s="19">
        <v>1.1619999999999999</v>
      </c>
      <c r="D33" s="19">
        <v>6.78</v>
      </c>
      <c r="E33" s="19"/>
      <c r="F33" s="49"/>
      <c r="G33" s="29"/>
      <c r="H33" s="66" t="s">
        <v>215</v>
      </c>
      <c r="I33" s="65">
        <f>AVERAGE(I18:I22)</f>
        <v>23.6</v>
      </c>
      <c r="J33" s="67">
        <f>AVERAGE(J18:J32)</f>
        <v>28.533333333333335</v>
      </c>
      <c r="K33" s="67">
        <f>AVERAGE(K18:K32)</f>
        <v>28.8</v>
      </c>
      <c r="L33" s="67">
        <f>AVERAGE(L18:L32)</f>
        <v>35.06666666666667</v>
      </c>
      <c r="M33" s="67">
        <f>AVERAGE(M18:M32)</f>
        <v>39.733333333333334</v>
      </c>
      <c r="N33" s="65">
        <f>AVERAGE(N18:N27)</f>
        <v>42.1</v>
      </c>
      <c r="O33" s="65">
        <f>AVERAGE(O18:O27)</f>
        <v>59.6</v>
      </c>
      <c r="P33" s="65">
        <f>AVERAGE(P18:P27)</f>
        <v>58.7</v>
      </c>
      <c r="Q33" s="67">
        <f>AVERAGE(Q18:Q32)</f>
        <v>63.333333333333336</v>
      </c>
      <c r="R33" s="29"/>
      <c r="S33" s="29"/>
      <c r="T33" s="29"/>
      <c r="U33" s="29"/>
      <c r="V33" s="29"/>
      <c r="W33" s="29"/>
      <c r="X33" s="29"/>
      <c r="Y33" s="29"/>
      <c r="Z33" s="19">
        <v>10.5</v>
      </c>
      <c r="AA33" s="19">
        <v>1.099</v>
      </c>
      <c r="AB33" s="19">
        <v>6.61</v>
      </c>
      <c r="AC33" s="19"/>
      <c r="AD33" s="19"/>
      <c r="AE33" s="19"/>
      <c r="AF33" s="29"/>
      <c r="AG33" s="29"/>
      <c r="AH33" s="29"/>
      <c r="AI33" s="29"/>
      <c r="AJ33" s="29"/>
      <c r="AK33" s="29"/>
      <c r="AL33" s="29"/>
      <c r="AM33" s="29"/>
    </row>
    <row r="34" spans="1:39">
      <c r="A34" s="19">
        <v>17</v>
      </c>
      <c r="B34" s="19">
        <v>10.6</v>
      </c>
      <c r="C34" s="19">
        <v>1.143</v>
      </c>
      <c r="D34" s="19">
        <v>6.87</v>
      </c>
      <c r="E34" s="19"/>
      <c r="F34" s="49"/>
      <c r="G34" s="29"/>
      <c r="H34" s="66" t="s">
        <v>216</v>
      </c>
      <c r="I34" s="65">
        <f>AVERAGE(I23:I27)</f>
        <v>32.940000000000005</v>
      </c>
      <c r="J34" s="65">
        <f t="shared" ref="J34:Q34" si="0">AVERAGE(J23:J27)</f>
        <v>22.6</v>
      </c>
      <c r="K34" s="65">
        <f t="shared" si="0"/>
        <v>23.4</v>
      </c>
      <c r="L34" s="65">
        <f t="shared" si="0"/>
        <v>23.8</v>
      </c>
      <c r="M34" s="65">
        <f t="shared" si="0"/>
        <v>27.6</v>
      </c>
      <c r="N34" s="65">
        <f t="shared" si="0"/>
        <v>49.6</v>
      </c>
      <c r="O34" s="65">
        <f t="shared" si="0"/>
        <v>65.400000000000006</v>
      </c>
      <c r="P34" s="65">
        <f t="shared" si="0"/>
        <v>55</v>
      </c>
      <c r="Q34" s="65">
        <f t="shared" si="0"/>
        <v>45</v>
      </c>
      <c r="R34" s="29"/>
      <c r="S34" s="29"/>
      <c r="T34" s="29"/>
      <c r="U34" s="29"/>
      <c r="V34" s="29"/>
      <c r="W34" s="29"/>
      <c r="X34" s="29"/>
      <c r="Y34" s="29"/>
      <c r="Z34" s="19">
        <v>8</v>
      </c>
      <c r="AA34" s="19">
        <v>1.0229999999999999</v>
      </c>
      <c r="AB34" s="19">
        <v>6.5</v>
      </c>
      <c r="AC34" s="19"/>
      <c r="AD34" s="19"/>
      <c r="AE34" s="19"/>
      <c r="AF34" s="29"/>
      <c r="AG34" s="29"/>
      <c r="AH34" s="29"/>
      <c r="AI34" s="29"/>
      <c r="AJ34" s="29"/>
      <c r="AK34" s="29"/>
      <c r="AL34" s="29"/>
      <c r="AM34" s="29"/>
    </row>
    <row r="35" spans="1:39">
      <c r="A35" s="19">
        <v>18</v>
      </c>
      <c r="B35" s="19">
        <v>13</v>
      </c>
      <c r="C35" s="19">
        <v>1.173</v>
      </c>
      <c r="D35" s="19">
        <v>6.65</v>
      </c>
      <c r="E35" s="19"/>
      <c r="F35" s="49"/>
      <c r="G35" s="29"/>
      <c r="H35" s="66" t="s">
        <v>217</v>
      </c>
      <c r="I35" s="65">
        <f>AVERAGE(I28:I32)</f>
        <v>36.6</v>
      </c>
      <c r="J35" s="65">
        <f t="shared" ref="J35:Q35" si="1">AVERAGE(J28:J32)</f>
        <v>49.8</v>
      </c>
      <c r="K35" s="65">
        <f t="shared" si="1"/>
        <v>51.8</v>
      </c>
      <c r="L35" s="65">
        <f t="shared" si="1"/>
        <v>72.8</v>
      </c>
      <c r="M35" s="65">
        <f t="shared" si="1"/>
        <v>78.599999999999994</v>
      </c>
      <c r="N35" s="65" t="e">
        <f t="shared" si="1"/>
        <v>#DIV/0!</v>
      </c>
      <c r="O35" s="65" t="e">
        <f t="shared" si="1"/>
        <v>#DIV/0!</v>
      </c>
      <c r="P35" s="65" t="e">
        <f t="shared" si="1"/>
        <v>#DIV/0!</v>
      </c>
      <c r="Q35" s="65">
        <f t="shared" si="1"/>
        <v>73.599999999999994</v>
      </c>
      <c r="R35" s="29"/>
      <c r="S35" s="29"/>
      <c r="T35" s="29"/>
      <c r="U35" s="29"/>
      <c r="V35" s="29"/>
      <c r="W35" s="29"/>
      <c r="X35" s="29"/>
      <c r="Y35" s="29"/>
      <c r="Z35" s="19">
        <v>10.4</v>
      </c>
      <c r="AA35" s="19">
        <v>1.0980000000000001</v>
      </c>
      <c r="AB35" s="19">
        <v>6.53</v>
      </c>
      <c r="AC35" s="19"/>
      <c r="AD35" s="19"/>
      <c r="AE35" s="19"/>
      <c r="AF35" s="29"/>
      <c r="AG35" s="29"/>
      <c r="AH35" s="29"/>
      <c r="AI35" s="29"/>
      <c r="AJ35" s="29"/>
      <c r="AK35" s="29"/>
      <c r="AL35" s="29"/>
      <c r="AM35" s="29"/>
    </row>
    <row r="36" spans="1:39">
      <c r="A36" s="19">
        <v>19</v>
      </c>
      <c r="B36" s="19">
        <v>9.9</v>
      </c>
      <c r="C36" s="19">
        <v>1.149</v>
      </c>
      <c r="D36" s="19">
        <v>6.71</v>
      </c>
      <c r="E36" s="19"/>
      <c r="F36" s="49"/>
      <c r="G36" s="29"/>
      <c r="H36" s="66" t="s">
        <v>218</v>
      </c>
      <c r="I36" s="65">
        <f>MEDIAN(I18:I22)</f>
        <v>24</v>
      </c>
      <c r="J36" s="65">
        <f t="shared" ref="J36:Q36" si="2">MEDIAN(J18:J22)</f>
        <v>12</v>
      </c>
      <c r="K36" s="65">
        <f t="shared" si="2"/>
        <v>11</v>
      </c>
      <c r="L36" s="65">
        <f t="shared" si="2"/>
        <v>9</v>
      </c>
      <c r="M36" s="65">
        <f t="shared" si="2"/>
        <v>13</v>
      </c>
      <c r="N36" s="65">
        <f t="shared" si="2"/>
        <v>35</v>
      </c>
      <c r="O36" s="65">
        <f t="shared" si="2"/>
        <v>54</v>
      </c>
      <c r="P36" s="65">
        <f t="shared" si="2"/>
        <v>62</v>
      </c>
      <c r="Q36" s="65">
        <f t="shared" si="2"/>
        <v>72</v>
      </c>
      <c r="R36" s="29"/>
      <c r="S36" s="29"/>
      <c r="T36" s="29"/>
      <c r="U36" s="29"/>
      <c r="V36" s="29"/>
      <c r="W36" s="29"/>
      <c r="X36" s="29"/>
      <c r="Y36" s="29"/>
      <c r="Z36" s="19">
        <v>10.199999999999999</v>
      </c>
      <c r="AA36" s="19">
        <v>1.0269999999999999</v>
      </c>
      <c r="AB36" s="19">
        <v>6.67</v>
      </c>
      <c r="AC36" s="19"/>
      <c r="AD36" s="19"/>
      <c r="AE36" s="19"/>
      <c r="AF36" s="29"/>
      <c r="AG36" s="29"/>
      <c r="AH36" s="29"/>
      <c r="AI36" s="29"/>
      <c r="AJ36" s="29"/>
      <c r="AK36" s="29"/>
      <c r="AL36" s="29"/>
      <c r="AM36" s="29"/>
    </row>
    <row r="37" spans="1:39">
      <c r="A37" s="19">
        <v>20</v>
      </c>
      <c r="B37" s="19">
        <v>14.6</v>
      </c>
      <c r="C37" s="19">
        <v>1.1879999999999999</v>
      </c>
      <c r="D37" s="19">
        <v>6.63</v>
      </c>
      <c r="E37" s="19"/>
      <c r="F37" s="49"/>
      <c r="G37" s="29"/>
      <c r="H37" s="66" t="s">
        <v>219</v>
      </c>
      <c r="I37" s="65">
        <f>MEDIAN(I23:I27)</f>
        <v>32.299999999999997</v>
      </c>
      <c r="J37" s="65">
        <f t="shared" ref="J37:Q37" si="3">MEDIAN(J23:J27)</f>
        <v>22</v>
      </c>
      <c r="K37" s="65">
        <f t="shared" si="3"/>
        <v>23</v>
      </c>
      <c r="L37" s="65">
        <f t="shared" si="3"/>
        <v>24</v>
      </c>
      <c r="M37" s="65">
        <f t="shared" si="3"/>
        <v>27</v>
      </c>
      <c r="N37" s="65">
        <f t="shared" si="3"/>
        <v>52</v>
      </c>
      <c r="O37" s="65">
        <f t="shared" si="3"/>
        <v>65</v>
      </c>
      <c r="P37" s="65">
        <f t="shared" si="3"/>
        <v>55</v>
      </c>
      <c r="Q37" s="65">
        <f t="shared" si="3"/>
        <v>45</v>
      </c>
      <c r="R37" s="29"/>
      <c r="S37" s="29"/>
      <c r="T37" s="29"/>
      <c r="U37" s="29"/>
      <c r="V37" s="29"/>
      <c r="W37" s="29"/>
      <c r="X37" s="29"/>
      <c r="Y37" s="29"/>
      <c r="Z37" s="19">
        <v>7.7</v>
      </c>
      <c r="AA37" s="19">
        <v>1.0780000000000001</v>
      </c>
      <c r="AB37" s="19">
        <v>6.45</v>
      </c>
      <c r="AC37" s="19"/>
      <c r="AD37" s="19"/>
      <c r="AE37" s="19"/>
      <c r="AF37" s="29"/>
      <c r="AG37" s="29"/>
      <c r="AH37" s="29"/>
      <c r="AI37" s="29"/>
      <c r="AJ37" s="29"/>
      <c r="AK37" s="29"/>
      <c r="AL37" s="29"/>
      <c r="AM37" s="29"/>
    </row>
    <row r="38" spans="1:39">
      <c r="A38" s="19">
        <v>21</v>
      </c>
      <c r="B38" s="19">
        <v>9.1</v>
      </c>
      <c r="C38" s="19">
        <v>1.1819999999999999</v>
      </c>
      <c r="D38" s="19">
        <v>6.98</v>
      </c>
      <c r="E38" s="19"/>
      <c r="F38" s="49"/>
      <c r="G38" s="29"/>
      <c r="H38" s="66" t="s">
        <v>220</v>
      </c>
      <c r="I38" s="65">
        <f>MEDIAN(I28:I32)</f>
        <v>35</v>
      </c>
      <c r="J38" s="65">
        <f t="shared" ref="J38:Q38" si="4">MEDIAN(J28:J32)</f>
        <v>52</v>
      </c>
      <c r="K38" s="65">
        <f t="shared" si="4"/>
        <v>53</v>
      </c>
      <c r="L38" s="65">
        <f t="shared" si="4"/>
        <v>75</v>
      </c>
      <c r="M38" s="65">
        <f t="shared" si="4"/>
        <v>80</v>
      </c>
      <c r="N38" s="65" t="e">
        <f t="shared" si="4"/>
        <v>#NUM!</v>
      </c>
      <c r="O38" s="65" t="e">
        <f t="shared" si="4"/>
        <v>#NUM!</v>
      </c>
      <c r="P38" s="65" t="e">
        <f t="shared" si="4"/>
        <v>#NUM!</v>
      </c>
      <c r="Q38" s="65">
        <f t="shared" si="4"/>
        <v>74</v>
      </c>
      <c r="R38" s="29"/>
      <c r="S38" s="29"/>
      <c r="T38" s="29"/>
      <c r="U38" s="29"/>
      <c r="V38" s="29"/>
      <c r="W38" s="29"/>
      <c r="X38" s="29"/>
      <c r="Y38" s="29"/>
      <c r="Z38" s="19">
        <v>9.1</v>
      </c>
      <c r="AA38" s="19">
        <v>1.0840000000000001</v>
      </c>
      <c r="AB38" s="19">
        <v>6.57</v>
      </c>
      <c r="AC38" s="19"/>
      <c r="AD38" s="19"/>
      <c r="AE38" s="19"/>
      <c r="AF38" s="29"/>
      <c r="AG38" s="29"/>
      <c r="AH38" s="29"/>
      <c r="AI38" s="29"/>
      <c r="AJ38" s="29"/>
      <c r="AK38" s="29"/>
      <c r="AL38" s="29"/>
      <c r="AM38" s="29"/>
    </row>
    <row r="39" spans="1:39">
      <c r="A39" s="19">
        <v>22</v>
      </c>
      <c r="B39" s="19">
        <v>10.5</v>
      </c>
      <c r="C39" s="19">
        <v>1.181</v>
      </c>
      <c r="D39" s="19">
        <v>6.67</v>
      </c>
      <c r="E39" s="59"/>
      <c r="F39" s="49"/>
      <c r="G39" s="29"/>
      <c r="H39" s="66" t="s">
        <v>221</v>
      </c>
      <c r="I39" s="68">
        <f>STDEV(I18:I22)</f>
        <v>2.0736441353327613</v>
      </c>
      <c r="J39" s="68">
        <f t="shared" ref="J39:L39" si="5">STDEV(J18:J22)</f>
        <v>2.1679483388678773</v>
      </c>
      <c r="K39" s="68">
        <f t="shared" si="5"/>
        <v>1.9235384061671315</v>
      </c>
      <c r="L39" s="68">
        <f t="shared" si="5"/>
        <v>1.5165750888103091</v>
      </c>
      <c r="M39" s="68">
        <f t="shared" ref="M39:O39" si="6">STDEV(M18:M22)</f>
        <v>1.5811388300841898</v>
      </c>
      <c r="N39" s="68">
        <f t="shared" si="6"/>
        <v>2.0736441353327613</v>
      </c>
      <c r="O39" s="68">
        <f t="shared" si="6"/>
        <v>1.30384048104046</v>
      </c>
      <c r="P39" s="68">
        <f>STDEV(P18:P22)</f>
        <v>1.8165902124585451</v>
      </c>
      <c r="Q39" s="68">
        <f t="shared" ref="Q39" si="7">STDEV(Q18:Q22)</f>
        <v>2.408318915758497</v>
      </c>
      <c r="R39" s="29"/>
      <c r="S39" s="29"/>
      <c r="T39" s="29"/>
      <c r="U39" s="29"/>
      <c r="V39" s="29"/>
      <c r="W39" s="29"/>
      <c r="X39" s="29"/>
      <c r="Y39" s="29"/>
      <c r="Z39" s="19">
        <v>10.4</v>
      </c>
      <c r="AA39" s="19">
        <v>1.08</v>
      </c>
      <c r="AB39" s="19">
        <v>6.42</v>
      </c>
      <c r="AC39" s="19"/>
      <c r="AD39" s="19"/>
      <c r="AE39" s="19"/>
      <c r="AF39" s="29"/>
      <c r="AG39" s="29"/>
      <c r="AH39" s="29"/>
      <c r="AI39" s="29"/>
      <c r="AJ39" s="29"/>
      <c r="AK39" s="29"/>
      <c r="AL39" s="29"/>
      <c r="AM39" s="29"/>
    </row>
    <row r="40" spans="1:39">
      <c r="A40" s="17" t="s">
        <v>113</v>
      </c>
      <c r="B40" s="9">
        <f>AVERAGE(B18:B39)</f>
        <v>11.159090909090908</v>
      </c>
      <c r="C40" s="9">
        <f t="shared" ref="C40:D40" si="8">AVERAGE(C18:C39)</f>
        <v>1.1594090909090911</v>
      </c>
      <c r="D40" s="9">
        <f t="shared" si="8"/>
        <v>6.7177272727272728</v>
      </c>
      <c r="F40" s="49"/>
      <c r="G40" s="49"/>
      <c r="H40" s="66" t="s">
        <v>222</v>
      </c>
      <c r="I40" s="65">
        <f>STDEV(I23:I27)</f>
        <v>1.5501612819315174</v>
      </c>
      <c r="J40" s="65">
        <f t="shared" ref="J40:L40" si="9">STDEV(J23:J27)</f>
        <v>1.5165750888102951</v>
      </c>
      <c r="K40" s="65">
        <f t="shared" si="9"/>
        <v>2.0736441353327613</v>
      </c>
      <c r="L40" s="65">
        <f t="shared" si="9"/>
        <v>1.3038404810405473</v>
      </c>
      <c r="M40" s="65">
        <f t="shared" ref="M40:O40" si="10">STDEV(M23:M27)</f>
        <v>1.341640786499857</v>
      </c>
      <c r="N40" s="65">
        <f t="shared" si="10"/>
        <v>5.2725705305856438</v>
      </c>
      <c r="O40" s="65">
        <f t="shared" si="10"/>
        <v>5.6833088953531448</v>
      </c>
      <c r="P40" s="65">
        <f>STDEV(P23:P27)</f>
        <v>1.5811388300841898</v>
      </c>
      <c r="Q40" s="65">
        <f t="shared" ref="Q40" si="11">STDEV(Q23:Q27)</f>
        <v>1.5811388300841898</v>
      </c>
      <c r="R40" s="9">
        <f>AVERAGE(R18:R39)</f>
        <v>406.7833333333333</v>
      </c>
      <c r="S40" s="9">
        <f>AVERAGE(S18:S39)</f>
        <v>2.124166666666667</v>
      </c>
      <c r="T40" s="9">
        <f t="shared" ref="T40:W40" si="12">AVERAGE(T18:T39)</f>
        <v>0.79049999999999998</v>
      </c>
      <c r="U40" s="9">
        <f t="shared" si="12"/>
        <v>1.6265000000000001</v>
      </c>
      <c r="V40" s="9">
        <f t="shared" si="12"/>
        <v>4.1000000000000002E-2</v>
      </c>
      <c r="W40" s="9">
        <f t="shared" si="12"/>
        <v>0.51</v>
      </c>
      <c r="X40" s="9">
        <f t="shared" ref="X40" si="13">AVERAGE(X18:X39)</f>
        <v>134.46666666666667</v>
      </c>
      <c r="Y40" s="9">
        <f t="shared" ref="Y40" si="14">AVERAGE(Y18:Y39)</f>
        <v>102</v>
      </c>
      <c r="Z40" s="9">
        <f>AVERAGE(Z18:Z39)</f>
        <v>8.9545454545454533</v>
      </c>
      <c r="AA40" s="9">
        <f t="shared" ref="AA40" si="15">AVERAGE(AA18:AA39)</f>
        <v>1.0639545454545454</v>
      </c>
      <c r="AB40" s="9">
        <f t="shared" ref="AB40" si="16">AVERAGE(AB18:AB39)</f>
        <v>6.5574090909090899</v>
      </c>
      <c r="AF40" s="9">
        <f>AVERAGE(AF18:AF39)</f>
        <v>405.36111111111114</v>
      </c>
      <c r="AG40" s="9">
        <f>AVERAGE(AG18:AG39)</f>
        <v>2.0211111111111109</v>
      </c>
      <c r="AH40" s="9">
        <f t="shared" ref="AH40" si="17">AVERAGE(AH18:AH39)</f>
        <v>0.71116666666666672</v>
      </c>
      <c r="AI40" s="9">
        <f t="shared" ref="AI40" si="18">AVERAGE(AI18:AI39)</f>
        <v>1.552</v>
      </c>
      <c r="AJ40" s="9">
        <f t="shared" ref="AJ40" si="19">AVERAGE(AJ18:AJ39)</f>
        <v>0.39200000000000002</v>
      </c>
      <c r="AK40" s="9">
        <f t="shared" ref="AK40" si="20">AVERAGE(AK18:AK39)</f>
        <v>0.51166666666666671</v>
      </c>
      <c r="AL40" s="9">
        <f t="shared" ref="AL40" si="21">AVERAGE(AL18:AL39)</f>
        <v>136.88888888888889</v>
      </c>
      <c r="AM40" s="9">
        <f t="shared" ref="AM40" si="22">AVERAGE(AM18:AM39)</f>
        <v>102</v>
      </c>
    </row>
    <row r="41" spans="1:39">
      <c r="A41" s="17" t="s">
        <v>114</v>
      </c>
      <c r="B41" s="19">
        <f>MEDIAN(B18:B39)</f>
        <v>11.350000000000001</v>
      </c>
      <c r="C41" s="19">
        <f t="shared" ref="C41:D41" si="23">MEDIAN(C18:C39)</f>
        <v>1.1635</v>
      </c>
      <c r="D41" s="19">
        <f t="shared" si="23"/>
        <v>6.6950000000000003</v>
      </c>
      <c r="F41" s="60">
        <f>F20</f>
        <v>5.3571428571428555E-2</v>
      </c>
      <c r="G41" s="61">
        <f>G18</f>
        <v>8.6999999999999994E-3</v>
      </c>
      <c r="H41" s="66" t="s">
        <v>223</v>
      </c>
      <c r="I41" s="65">
        <f>STDEV(I28:I32)</f>
        <v>3.6469165057620874</v>
      </c>
      <c r="J41" s="65">
        <f t="shared" ref="J41:L41" si="24">STDEV(J28:J32)</f>
        <v>7.1203932475671463</v>
      </c>
      <c r="K41" s="65">
        <f t="shared" si="24"/>
        <v>3.9623225512317668</v>
      </c>
      <c r="L41" s="65">
        <f t="shared" si="24"/>
        <v>4.494441010848826</v>
      </c>
      <c r="M41" s="65">
        <f t="shared" ref="M41:O41" si="25">STDEV(M28:M32)</f>
        <v>4.3931765272977801</v>
      </c>
      <c r="N41" s="65" t="e">
        <f t="shared" si="25"/>
        <v>#DIV/0!</v>
      </c>
      <c r="O41" s="65" t="e">
        <f t="shared" si="25"/>
        <v>#DIV/0!</v>
      </c>
      <c r="P41" s="65" t="e">
        <f>STDEV(P28:P32)</f>
        <v>#DIV/0!</v>
      </c>
      <c r="Q41" s="65">
        <f t="shared" ref="Q41" si="26">STDEV(Q28:Q32)</f>
        <v>1.5165750888103702</v>
      </c>
      <c r="R41" s="19">
        <f>MEDIAN(R18:R39)</f>
        <v>406.6</v>
      </c>
      <c r="S41" s="19">
        <f>MEDIAN(S18:S39)</f>
        <v>2.9329999999999998</v>
      </c>
      <c r="T41" s="19">
        <f t="shared" ref="T41:W41" si="27">MEDIAN(T18:T39)</f>
        <v>0.79049999999999998</v>
      </c>
      <c r="U41" s="19">
        <f t="shared" si="27"/>
        <v>1.6265000000000001</v>
      </c>
      <c r="V41" s="19">
        <f t="shared" si="27"/>
        <v>4.0999999999999995E-2</v>
      </c>
      <c r="W41" s="19">
        <f t="shared" si="27"/>
        <v>0.51</v>
      </c>
      <c r="X41" s="19">
        <f t="shared" ref="X41:Y41" si="28">MEDIAN(X18:X39)</f>
        <v>136.85000000000002</v>
      </c>
      <c r="Y41" s="19">
        <f t="shared" si="28"/>
        <v>102</v>
      </c>
      <c r="Z41" s="19">
        <f>MEDIAN(Z18:Z39)</f>
        <v>9</v>
      </c>
      <c r="AA41" s="19">
        <f t="shared" ref="AA41:AB41" si="29">MEDIAN(AA18:AA39)</f>
        <v>1.0585</v>
      </c>
      <c r="AB41" s="19">
        <f t="shared" si="29"/>
        <v>6.5860000000000003</v>
      </c>
      <c r="AD41" s="23">
        <f>AD20</f>
        <v>0.45283018867924535</v>
      </c>
      <c r="AE41" s="22">
        <f>AE18</f>
        <v>1.2200000000000001E-2</v>
      </c>
      <c r="AF41" s="19">
        <f>MEDIAN(AF18:AF39)</f>
        <v>405.48333333333335</v>
      </c>
      <c r="AG41" s="19">
        <f>MEDIAN(AG18:AG39)</f>
        <v>2.8046666666666669</v>
      </c>
      <c r="AH41" s="19">
        <f t="shared" ref="AH41:AM41" si="30">MEDIAN(AH18:AH39)</f>
        <v>0.71116666666666672</v>
      </c>
      <c r="AI41" s="19">
        <f t="shared" si="30"/>
        <v>1.552</v>
      </c>
      <c r="AJ41" s="19">
        <f t="shared" si="30"/>
        <v>0.39200000000000002</v>
      </c>
      <c r="AK41" s="19">
        <f t="shared" si="30"/>
        <v>0.51166666666666671</v>
      </c>
      <c r="AL41" s="19">
        <f t="shared" si="30"/>
        <v>141.06666666666666</v>
      </c>
      <c r="AM41" s="19">
        <f t="shared" si="30"/>
        <v>102</v>
      </c>
    </row>
    <row r="42" spans="1:39" ht="28.5">
      <c r="A42" s="17" t="s">
        <v>115</v>
      </c>
      <c r="B42" s="9">
        <f>STDEV(B18:B39)</f>
        <v>2.5697246639445441</v>
      </c>
      <c r="C42" s="9">
        <f t="shared" ref="C42:D42" si="31">STDEV(C18:C39)</f>
        <v>2.3667657439172325E-2</v>
      </c>
      <c r="D42" s="9">
        <f t="shared" si="31"/>
        <v>0.1179964413580214</v>
      </c>
      <c r="F42" s="49"/>
      <c r="G42" s="49"/>
      <c r="H42" s="66" t="s">
        <v>224</v>
      </c>
      <c r="I42" s="65">
        <f>(I39)^2</f>
        <v>4.2999999999999554</v>
      </c>
      <c r="J42" s="65">
        <f t="shared" ref="J42:L42" si="32">(J39)^2</f>
        <v>4.6999999999999886</v>
      </c>
      <c r="K42" s="65">
        <f t="shared" si="32"/>
        <v>3.6999999999999882</v>
      </c>
      <c r="L42" s="65">
        <f t="shared" si="32"/>
        <v>2.2999999999999972</v>
      </c>
      <c r="M42" s="65">
        <f t="shared" ref="M42:O42" si="33">(M39)^2</f>
        <v>2.5000000000000004</v>
      </c>
      <c r="N42" s="65">
        <f t="shared" si="33"/>
        <v>4.2999999999999554</v>
      </c>
      <c r="O42" s="65">
        <f t="shared" si="33"/>
        <v>1.6999999999998181</v>
      </c>
      <c r="P42" s="65">
        <f>(P39)^2</f>
        <v>3.3000000000001823</v>
      </c>
      <c r="Q42" s="65">
        <f t="shared" ref="Q42" si="34">(Q39)^2</f>
        <v>5.8000000000001828</v>
      </c>
      <c r="R42" s="9">
        <f>STDEV(R18:R39)</f>
        <v>0.74944423853264164</v>
      </c>
      <c r="S42" s="9">
        <f>STDEV(S18:S39)</f>
        <v>1.4600196459865418</v>
      </c>
      <c r="T42" s="9">
        <f t="shared" ref="T42:W42" si="35">STDEV(T18:T39)</f>
        <v>2.1213203435596446E-3</v>
      </c>
      <c r="U42" s="9">
        <f t="shared" si="35"/>
        <v>0.16475588001646393</v>
      </c>
      <c r="V42" s="9">
        <f t="shared" si="35"/>
        <v>3.1112698372208092E-2</v>
      </c>
      <c r="W42" s="9">
        <f t="shared" si="35"/>
        <v>0</v>
      </c>
      <c r="X42" s="9">
        <f t="shared" ref="X42:Y42" si="36">STDEV(X18:X39)</f>
        <v>15.429927629988061</v>
      </c>
      <c r="Y42" s="9">
        <f t="shared" si="36"/>
        <v>0</v>
      </c>
      <c r="Z42" s="9">
        <f>STDEV(Z18:Z39)</f>
        <v>1.0112355821456476</v>
      </c>
      <c r="AA42" s="9">
        <f t="shared" ref="AA42:AB42" si="37">STDEV(AA18:AA39)</f>
        <v>2.9808080196846748E-2</v>
      </c>
      <c r="AB42" s="9">
        <f t="shared" si="37"/>
        <v>0.1479252253484484</v>
      </c>
      <c r="AF42" s="9">
        <f>STDEV(AF18:AF39)</f>
        <v>1.008280531192667</v>
      </c>
      <c r="AG42" s="9">
        <f>STDEV(AG18:AG39)</f>
        <v>1.2979509606669652</v>
      </c>
      <c r="AH42" s="9">
        <f t="shared" ref="AH42:AM42" si="38">STDEV(AH18:AH39)</f>
        <v>4.3604918173166862E-2</v>
      </c>
      <c r="AI42" s="9">
        <f t="shared" si="38"/>
        <v>0.27011479041326192</v>
      </c>
      <c r="AJ42" s="9">
        <f t="shared" si="38"/>
        <v>0.52750165876516431</v>
      </c>
      <c r="AK42" s="9">
        <f t="shared" si="38"/>
        <v>2.3570226039551345E-3</v>
      </c>
      <c r="AL42" s="9">
        <f t="shared" si="38"/>
        <v>15.681775220748325</v>
      </c>
      <c r="AM42" s="9">
        <f t="shared" si="38"/>
        <v>0</v>
      </c>
    </row>
    <row r="43" spans="1:39">
      <c r="A43" s="17" t="s">
        <v>116</v>
      </c>
      <c r="B43" s="9">
        <f>VAR(B18:B39)</f>
        <v>6.6034848484849009</v>
      </c>
      <c r="C43" s="20">
        <f t="shared" ref="C43:D43" si="39">VAR(C18:C39)</f>
        <v>5.6015800865800915E-4</v>
      </c>
      <c r="D43" s="20">
        <f t="shared" si="39"/>
        <v>1.3923160173156984E-2</v>
      </c>
      <c r="F43" s="49"/>
      <c r="G43" s="49"/>
      <c r="H43" s="66" t="s">
        <v>225</v>
      </c>
      <c r="I43" s="65">
        <f t="shared" ref="I43:K44" si="40">(I40)^2</f>
        <v>2.4029999999995653</v>
      </c>
      <c r="J43" s="65">
        <f t="shared" si="40"/>
        <v>2.2999999999999545</v>
      </c>
      <c r="K43" s="65">
        <f t="shared" si="40"/>
        <v>4.2999999999999554</v>
      </c>
      <c r="L43" s="65">
        <f t="shared" ref="L43:Q43" si="41">(L40)^2</f>
        <v>1.7000000000000457</v>
      </c>
      <c r="M43" s="65">
        <f t="shared" si="41"/>
        <v>1.7999999999999547</v>
      </c>
      <c r="N43" s="65">
        <f t="shared" si="41"/>
        <v>27.800000000000178</v>
      </c>
      <c r="O43" s="65">
        <f t="shared" si="41"/>
        <v>32.300000000000182</v>
      </c>
      <c r="P43" s="65">
        <f t="shared" si="41"/>
        <v>2.5000000000000004</v>
      </c>
      <c r="Q43" s="65">
        <f t="shared" si="41"/>
        <v>2.5000000000000004</v>
      </c>
      <c r="R43" s="9">
        <f>VAR(R18:R39)</f>
        <v>0.56166666666977105</v>
      </c>
      <c r="S43" s="9">
        <f>VAR(S18:S39)</f>
        <v>2.1316573666666665</v>
      </c>
      <c r="T43" s="9">
        <f t="shared" ref="T43:W43" si="42">VAR(T18:T39)</f>
        <v>4.5000000000000077E-6</v>
      </c>
      <c r="U43" s="9">
        <f t="shared" si="42"/>
        <v>2.7144499999999461E-2</v>
      </c>
      <c r="V43" s="9">
        <f t="shared" si="42"/>
        <v>9.6800000000000011E-4</v>
      </c>
      <c r="W43" s="9">
        <f t="shared" si="42"/>
        <v>0</v>
      </c>
      <c r="X43" s="9">
        <f>VAR(X18:X39)</f>
        <v>238.08266666666896</v>
      </c>
      <c r="Y43" s="9">
        <f t="shared" ref="Y43" si="43">VAR(Y18:Y39)</f>
        <v>0</v>
      </c>
      <c r="Z43" s="9">
        <f>VAR(Z18:Z39)</f>
        <v>1.0225974025974469</v>
      </c>
      <c r="AA43" s="20">
        <f t="shared" ref="AA43:AB43" si="44">VAR(AA18:AA39)</f>
        <v>8.8852164502164718E-4</v>
      </c>
      <c r="AB43" s="20">
        <f t="shared" si="44"/>
        <v>2.1881872294389246E-2</v>
      </c>
      <c r="AF43" s="9">
        <f>VAR(AF18:AF39)</f>
        <v>1.0166296295821666</v>
      </c>
      <c r="AG43" s="9">
        <f>VAR(AG18:AG39)</f>
        <v>1.684676696296298</v>
      </c>
      <c r="AH43" s="9">
        <f t="shared" ref="AH43:AM43" si="45">VAR(AH18:AH39)</f>
        <v>1.9013888888885777E-3</v>
      </c>
      <c r="AI43" s="9">
        <f t="shared" si="45"/>
        <v>7.2962000000000415E-2</v>
      </c>
      <c r="AJ43" s="9">
        <f t="shared" si="45"/>
        <v>0.27825799999999989</v>
      </c>
      <c r="AK43" s="9">
        <f t="shared" si="45"/>
        <v>5.5555555555554423E-6</v>
      </c>
      <c r="AL43" s="9">
        <f t="shared" si="45"/>
        <v>245.91807407407615</v>
      </c>
      <c r="AM43" s="9">
        <f t="shared" si="45"/>
        <v>0</v>
      </c>
    </row>
    <row r="44" spans="1:39">
      <c r="A44" s="50" t="s">
        <v>202</v>
      </c>
      <c r="B44" s="51">
        <v>15</v>
      </c>
      <c r="C44" s="51">
        <v>1.1399999999999999</v>
      </c>
      <c r="D44" s="51">
        <v>7.1</v>
      </c>
      <c r="F44" s="49"/>
      <c r="G44" s="49"/>
      <c r="H44" s="66" t="s">
        <v>226</v>
      </c>
      <c r="I44" s="65">
        <f t="shared" si="40"/>
        <v>13.299999999999953</v>
      </c>
      <c r="J44" s="65">
        <f t="shared" si="40"/>
        <v>50.699999999999811</v>
      </c>
      <c r="K44" s="65">
        <f t="shared" si="40"/>
        <v>15.699999999999818</v>
      </c>
      <c r="L44" s="65">
        <f t="shared" ref="L44:Q44" si="46">(L41)^2</f>
        <v>20.199999999999818</v>
      </c>
      <c r="M44" s="65">
        <f t="shared" si="46"/>
        <v>19.300000000000182</v>
      </c>
      <c r="N44" s="65" t="e">
        <f t="shared" si="46"/>
        <v>#DIV/0!</v>
      </c>
      <c r="O44" s="65" t="e">
        <f t="shared" si="46"/>
        <v>#DIV/0!</v>
      </c>
      <c r="P44" s="65" t="e">
        <f t="shared" si="46"/>
        <v>#DIV/0!</v>
      </c>
      <c r="Q44" s="65">
        <f t="shared" si="46"/>
        <v>2.3000000000001823</v>
      </c>
      <c r="R44" s="51"/>
      <c r="S44" s="51"/>
      <c r="T44" s="51"/>
      <c r="U44" s="51"/>
      <c r="V44" s="51"/>
      <c r="W44" s="51"/>
      <c r="X44" s="51"/>
      <c r="Y44" s="51"/>
      <c r="Z44" s="51"/>
      <c r="AA44" s="20"/>
      <c r="AB44" s="20"/>
      <c r="AF44" s="51"/>
      <c r="AG44" s="51"/>
      <c r="AH44" s="51"/>
      <c r="AI44" s="51"/>
      <c r="AJ44" s="51"/>
      <c r="AK44" s="51"/>
      <c r="AL44" s="51"/>
      <c r="AM44" s="51"/>
    </row>
    <row r="45" spans="1:39">
      <c r="A45" s="50" t="s">
        <v>201</v>
      </c>
      <c r="B45" s="51">
        <v>0.8</v>
      </c>
      <c r="C45" s="52">
        <v>8.0000000000000002E-3</v>
      </c>
      <c r="D45" s="51">
        <v>0.08</v>
      </c>
      <c r="F45" s="49"/>
      <c r="G45" s="49"/>
      <c r="H45" s="66" t="s">
        <v>227</v>
      </c>
      <c r="I45" s="65">
        <f>18</f>
        <v>18</v>
      </c>
      <c r="J45" s="65">
        <f>18</f>
        <v>18</v>
      </c>
      <c r="K45" s="65">
        <f>18</f>
        <v>18</v>
      </c>
      <c r="L45" s="65">
        <f>18</f>
        <v>18</v>
      </c>
      <c r="M45" s="65">
        <f>18</f>
        <v>18</v>
      </c>
      <c r="N45" s="65">
        <f>18</f>
        <v>18</v>
      </c>
      <c r="O45" s="65">
        <f>18</f>
        <v>18</v>
      </c>
      <c r="P45" s="65">
        <f>18</f>
        <v>18</v>
      </c>
      <c r="Q45" s="65">
        <f>18</f>
        <v>18</v>
      </c>
      <c r="R45" s="51"/>
      <c r="S45" s="51"/>
      <c r="T45" s="51"/>
      <c r="U45" s="51"/>
      <c r="V45" s="51"/>
      <c r="W45" s="51"/>
      <c r="X45" s="51"/>
      <c r="Y45" s="51"/>
      <c r="Z45" s="51"/>
      <c r="AA45" s="20"/>
      <c r="AB45" s="20"/>
      <c r="AF45" s="51"/>
      <c r="AG45" s="51"/>
      <c r="AH45" s="51"/>
      <c r="AI45" s="51"/>
      <c r="AJ45" s="51"/>
      <c r="AK45" s="51"/>
      <c r="AL45" s="51"/>
      <c r="AM45" s="51"/>
    </row>
    <row r="46" spans="1:39">
      <c r="A46" s="50" t="s">
        <v>200</v>
      </c>
      <c r="B46" s="20">
        <f>-1*(B45/B43)*LOG10(B45/B43)</f>
        <v>0.1110544774151541</v>
      </c>
      <c r="C46" s="51">
        <f t="shared" ref="C46:D46" si="47">1*C43*LOGNORMDIST(C43,C45,C42)</f>
        <v>0</v>
      </c>
      <c r="D46" s="51">
        <f t="shared" si="47"/>
        <v>3.0858862076444221E-300</v>
      </c>
      <c r="F46" s="49"/>
      <c r="G46" s="49"/>
      <c r="H46" s="66" t="s">
        <v>228</v>
      </c>
      <c r="I46" s="65">
        <f>28</f>
        <v>28</v>
      </c>
      <c r="J46" s="65">
        <f>28</f>
        <v>28</v>
      </c>
      <c r="K46" s="65">
        <f>28</f>
        <v>28</v>
      </c>
      <c r="L46" s="65">
        <f>28</f>
        <v>28</v>
      </c>
      <c r="M46" s="65">
        <f>28</f>
        <v>28</v>
      </c>
      <c r="N46" s="65">
        <f>28</f>
        <v>28</v>
      </c>
      <c r="O46" s="65">
        <f>28</f>
        <v>28</v>
      </c>
      <c r="P46" s="65">
        <f>28</f>
        <v>28</v>
      </c>
      <c r="Q46" s="65">
        <f>28</f>
        <v>28</v>
      </c>
      <c r="R46" s="51">
        <f>1*R43*LOGNORMDIST(R43,0.22,R42)</f>
        <v>8.0786906438361117E-2</v>
      </c>
      <c r="S46" s="51">
        <f t="shared" ref="S46:AB46" si="48">1*S43*LOGNORMDIST(S43,0.22,S42)</f>
        <v>1.3716457174462566</v>
      </c>
      <c r="T46" s="51">
        <f t="shared" si="48"/>
        <v>0</v>
      </c>
      <c r="U46" s="51">
        <f t="shared" si="48"/>
        <v>3.3945219712183681E-121</v>
      </c>
      <c r="V46" s="51">
        <f t="shared" si="48"/>
        <v>0</v>
      </c>
      <c r="W46" s="51" t="e">
        <f t="shared" si="48"/>
        <v>#NUM!</v>
      </c>
      <c r="X46" s="51">
        <f t="shared" si="48"/>
        <v>150.76083533238312</v>
      </c>
      <c r="Y46" s="51" t="e">
        <f t="shared" si="48"/>
        <v>#NUM!</v>
      </c>
      <c r="Z46" s="51">
        <f t="shared" si="48"/>
        <v>0.43206497820967021</v>
      </c>
      <c r="AA46" s="51">
        <f t="shared" si="48"/>
        <v>0</v>
      </c>
      <c r="AB46" s="51">
        <f t="shared" si="48"/>
        <v>2.3250719855560617E-166</v>
      </c>
      <c r="AF46" s="51">
        <f t="shared" ref="AF46:AM46" si="49">VAR(AF19:AF40)</f>
        <v>0.73143724279943856</v>
      </c>
      <c r="AG46" s="51">
        <f t="shared" si="49"/>
        <v>1.4839261909465016</v>
      </c>
      <c r="AH46" s="51">
        <f t="shared" si="49"/>
        <v>4.7534722222222363E-4</v>
      </c>
      <c r="AI46" s="51">
        <f t="shared" si="49"/>
        <v>1.8240500000000992E-2</v>
      </c>
      <c r="AJ46" s="51">
        <f t="shared" si="49"/>
        <v>6.9564500000000015E-2</v>
      </c>
      <c r="AK46" s="51">
        <f t="shared" si="49"/>
        <v>1.3888888888889531E-6</v>
      </c>
      <c r="AL46" s="51">
        <f t="shared" si="49"/>
        <v>242.8753786008223</v>
      </c>
      <c r="AM46" s="51">
        <f t="shared" si="49"/>
        <v>0</v>
      </c>
    </row>
    <row r="47" spans="1:39" ht="28.5">
      <c r="A47" s="17" t="s">
        <v>123</v>
      </c>
      <c r="B47" s="9">
        <f>-STANDARDIZE(B43,B45,B42)</f>
        <v>-2.2584072643706947</v>
      </c>
      <c r="C47" s="51">
        <f t="shared" ref="C47:D47" si="50">-STANDARDIZE(C43,C45,C42)</f>
        <v>0.31434636108212016</v>
      </c>
      <c r="D47" s="51">
        <f t="shared" si="50"/>
        <v>0.55999010704360641</v>
      </c>
      <c r="F47" s="49"/>
      <c r="G47" s="49"/>
      <c r="H47" s="66" t="s">
        <v>229</v>
      </c>
      <c r="I47" s="65">
        <f>22</f>
        <v>22</v>
      </c>
      <c r="J47" s="65">
        <f>22</f>
        <v>22</v>
      </c>
      <c r="K47" s="65">
        <f>22</f>
        <v>22</v>
      </c>
      <c r="L47" s="65">
        <f>22</f>
        <v>22</v>
      </c>
      <c r="M47" s="65">
        <f>22</f>
        <v>22</v>
      </c>
      <c r="N47" s="65">
        <f>22</f>
        <v>22</v>
      </c>
      <c r="O47" s="65">
        <f>22</f>
        <v>22</v>
      </c>
      <c r="P47" s="65">
        <f>22</f>
        <v>22</v>
      </c>
      <c r="Q47" s="65">
        <f>22</f>
        <v>22</v>
      </c>
      <c r="R47" s="9">
        <f>-STANDARDIZE(R43,0.8,R42)</f>
        <v>0.31801343058806969</v>
      </c>
      <c r="S47" s="9">
        <f t="shared" ref="S47:X47" si="51">-STANDARDIZE(S43,0.8,S42)</f>
        <v>-0.91208181364358265</v>
      </c>
      <c r="T47" s="9">
        <f>-STANDARDIZE(T43,0.08,0.02)</f>
        <v>3.9997749999999996</v>
      </c>
      <c r="U47" s="9">
        <f>-STANDARDIZE(U43,0.08,U42)</f>
        <v>0.32081100835198556</v>
      </c>
      <c r="V47" s="9">
        <f>-STANDARDIZE(V43,0.08,V42)</f>
        <v>2.540184687760692</v>
      </c>
      <c r="W47" s="9">
        <f>-STANDARDIZE(W43,0.08,0.2)</f>
        <v>0.39999999999999997</v>
      </c>
      <c r="X47" s="9">
        <f t="shared" si="51"/>
        <v>-15.378080335614156</v>
      </c>
      <c r="Y47" s="9">
        <f>-STANDARDIZE(Y43,0.008,0.02)</f>
        <v>0.4</v>
      </c>
      <c r="Z47" s="9">
        <f>-STANDARDIZE(Z43,0.08,Z42)</f>
        <v>-0.93212444186095234</v>
      </c>
      <c r="AA47" s="9">
        <f>-STANDARDIZE(AA43,0.008,AA42)</f>
        <v>0.23857552408660795</v>
      </c>
      <c r="AB47" s="9">
        <f t="shared" ref="AB47" si="52">-STANDARDIZE(AB43,0.08,AB42)</f>
        <v>0.39288855277191143</v>
      </c>
      <c r="AF47" s="9">
        <f>-STANDARDIZE(AF43,0.8,AF42)</f>
        <v>-0.21485055287730431</v>
      </c>
      <c r="AG47" s="9">
        <f t="shared" ref="AG47" si="53">-STANDARDIZE(AG43,0.8,AG42)</f>
        <v>-0.68159485458656921</v>
      </c>
      <c r="AH47" s="9">
        <f>-STANDARDIZE(AH43,0.08,0.02)</f>
        <v>3.9049305555555711</v>
      </c>
      <c r="AI47" s="9">
        <f>-STANDARDIZE(AI43,0.08,AI42)</f>
        <v>2.6055589141312119E-2</v>
      </c>
      <c r="AJ47" s="9">
        <f>-STANDARDIZE(AJ43,0.08,AJ42)</f>
        <v>-0.37584336789405492</v>
      </c>
      <c r="AK47" s="9">
        <f>-STANDARDIZE(AK43,0.08,0.2)</f>
        <v>0.39997222222222223</v>
      </c>
      <c r="AL47" s="9">
        <f t="shared" ref="AL47" si="54">-STANDARDIZE(AL43,0.8,AL42)</f>
        <v>-15.630760588237742</v>
      </c>
      <c r="AM47" s="9">
        <f>-STANDARDIZE(AM43,0.008,0.02)</f>
        <v>0.4</v>
      </c>
    </row>
    <row r="48" spans="1:39">
      <c r="A48" s="50"/>
      <c r="B48" s="51"/>
      <c r="C48" s="51"/>
      <c r="D48" s="51"/>
      <c r="F48" s="49"/>
      <c r="G48" s="49"/>
      <c r="H48" s="66" t="s">
        <v>230</v>
      </c>
      <c r="I48" s="65">
        <f>2.7</f>
        <v>2.7</v>
      </c>
      <c r="J48" s="65">
        <f t="shared" ref="J48:Q48" si="55">2.7</f>
        <v>2.7</v>
      </c>
      <c r="K48" s="65">
        <f t="shared" si="55"/>
        <v>2.7</v>
      </c>
      <c r="L48" s="65">
        <f t="shared" si="55"/>
        <v>2.7</v>
      </c>
      <c r="M48" s="65">
        <f t="shared" si="55"/>
        <v>2.7</v>
      </c>
      <c r="N48" s="65">
        <f t="shared" si="55"/>
        <v>2.7</v>
      </c>
      <c r="O48" s="65">
        <f t="shared" si="55"/>
        <v>2.7</v>
      </c>
      <c r="P48" s="65">
        <f>2.7</f>
        <v>2.7</v>
      </c>
      <c r="Q48" s="65">
        <f t="shared" si="55"/>
        <v>2.7</v>
      </c>
      <c r="R48" s="51"/>
      <c r="S48" s="51"/>
      <c r="T48" s="51"/>
      <c r="U48" s="51"/>
      <c r="V48" s="51"/>
      <c r="W48" s="51"/>
      <c r="X48" s="51"/>
      <c r="Y48" s="51"/>
      <c r="Z48" s="24"/>
      <c r="AA48" s="51"/>
      <c r="AB48" s="51"/>
      <c r="AF48" s="51"/>
      <c r="AG48" s="51"/>
      <c r="AH48" s="51"/>
      <c r="AI48" s="51"/>
      <c r="AJ48" s="51"/>
      <c r="AK48" s="51"/>
      <c r="AL48" s="51"/>
      <c r="AM48" s="51"/>
    </row>
    <row r="49" spans="1:39">
      <c r="A49" s="50"/>
      <c r="B49" s="51"/>
      <c r="C49" s="51"/>
      <c r="D49" s="51"/>
      <c r="F49" s="49"/>
      <c r="G49" s="49"/>
      <c r="H49" s="66" t="s">
        <v>231</v>
      </c>
      <c r="I49" s="65">
        <v>1.8</v>
      </c>
      <c r="J49" s="65">
        <v>1.8</v>
      </c>
      <c r="K49" s="65">
        <v>1.8</v>
      </c>
      <c r="L49" s="65">
        <v>1.8</v>
      </c>
      <c r="M49" s="65">
        <v>1.8</v>
      </c>
      <c r="N49" s="65">
        <v>1.8</v>
      </c>
      <c r="O49" s="65">
        <v>1.8</v>
      </c>
      <c r="P49" s="65">
        <v>1.8</v>
      </c>
      <c r="Q49" s="65">
        <v>1.8</v>
      </c>
      <c r="R49" s="51"/>
      <c r="S49" s="51"/>
      <c r="T49" s="51"/>
      <c r="U49" s="51"/>
      <c r="V49" s="51"/>
      <c r="W49" s="51"/>
      <c r="X49" s="51"/>
      <c r="Y49" s="51"/>
      <c r="Z49" s="24"/>
      <c r="AA49" s="51"/>
      <c r="AB49" s="51"/>
      <c r="AF49" s="51"/>
      <c r="AG49" s="51"/>
      <c r="AH49" s="51"/>
      <c r="AI49" s="51"/>
      <c r="AJ49" s="51"/>
      <c r="AK49" s="51"/>
      <c r="AL49" s="51"/>
      <c r="AM49" s="51"/>
    </row>
    <row r="50" spans="1:39">
      <c r="A50" s="50"/>
      <c r="B50" s="62"/>
      <c r="C50" s="62"/>
      <c r="D50" s="62"/>
      <c r="F50" s="58"/>
      <c r="G50" s="58"/>
      <c r="H50" s="69" t="s">
        <v>232</v>
      </c>
      <c r="I50" s="70">
        <v>11.9</v>
      </c>
      <c r="J50" s="70">
        <v>11.9</v>
      </c>
      <c r="K50" s="70">
        <v>11.9</v>
      </c>
      <c r="L50" s="70">
        <v>11.9</v>
      </c>
      <c r="M50" s="70">
        <v>11.9</v>
      </c>
      <c r="N50" s="70">
        <v>11.9</v>
      </c>
      <c r="O50" s="70">
        <v>11.9</v>
      </c>
      <c r="P50" s="70">
        <v>11.9</v>
      </c>
      <c r="Q50" s="70">
        <v>11.9</v>
      </c>
      <c r="R50" s="51"/>
      <c r="S50" s="51"/>
      <c r="T50" s="51"/>
      <c r="U50" s="51"/>
      <c r="V50" s="51"/>
      <c r="W50" s="51"/>
      <c r="X50" s="51"/>
      <c r="Y50" s="51"/>
      <c r="Z50" s="24"/>
      <c r="AA50" s="51"/>
      <c r="AB50" s="51"/>
      <c r="AF50" s="51"/>
      <c r="AG50" s="51"/>
      <c r="AH50" s="51"/>
      <c r="AI50" s="51"/>
      <c r="AJ50" s="51"/>
      <c r="AK50" s="51"/>
      <c r="AL50" s="51"/>
      <c r="AM50" s="51"/>
    </row>
    <row r="51" spans="1:39">
      <c r="A51" s="50"/>
      <c r="B51" s="51"/>
      <c r="C51" s="51"/>
      <c r="D51" s="51"/>
      <c r="E51" s="49"/>
      <c r="F51" s="49"/>
      <c r="G51" s="49"/>
      <c r="H51" s="66" t="s">
        <v>233</v>
      </c>
      <c r="I51" s="67">
        <f>-1*I48/I42*LOG10(I48/I42)</f>
        <v>0.12690294577572356</v>
      </c>
      <c r="J51" s="67">
        <f t="shared" ref="J51:L51" si="56">-1*J48/J42*LOG10(J48/J42)</f>
        <v>0.13829405387173832</v>
      </c>
      <c r="K51" s="67">
        <f t="shared" si="56"/>
        <v>9.9854727500437321E-2</v>
      </c>
      <c r="L51" s="67">
        <f t="shared" si="56"/>
        <v>-8.1746524339898541E-2</v>
      </c>
      <c r="M51" s="67">
        <f t="shared" ref="M51:O51" si="57">-1*M48/M42*LOG10(M48/M42)</f>
        <v>-3.6097655925905608E-2</v>
      </c>
      <c r="N51" s="67">
        <f t="shared" si="57"/>
        <v>0.12690294577572356</v>
      </c>
      <c r="O51" s="67">
        <f t="shared" si="57"/>
        <v>-0.31910004441653511</v>
      </c>
      <c r="P51" s="67">
        <f>-1*P48/P42*LOG10(P48/P42)</f>
        <v>7.1304689224570353E-2</v>
      </c>
      <c r="Q51" s="67">
        <f t="shared" ref="Q51" si="58">-1*Q48/Q42*LOG10(Q48/Q42)</f>
        <v>0.15458162403287476</v>
      </c>
      <c r="R51" s="51"/>
      <c r="S51" s="51"/>
      <c r="T51" s="51"/>
      <c r="U51" s="51"/>
      <c r="V51" s="51"/>
      <c r="W51" s="51"/>
      <c r="X51" s="51"/>
      <c r="Y51" s="51"/>
      <c r="Z51" s="24"/>
      <c r="AA51" s="51"/>
      <c r="AB51" s="51"/>
      <c r="AF51" s="51"/>
      <c r="AG51" s="51"/>
      <c r="AH51" s="51"/>
      <c r="AI51" s="51"/>
      <c r="AJ51" s="51"/>
      <c r="AK51" s="51"/>
      <c r="AL51" s="51"/>
      <c r="AM51" s="51"/>
    </row>
    <row r="52" spans="1:39">
      <c r="A52" s="50"/>
      <c r="B52" s="51"/>
      <c r="C52" s="51"/>
      <c r="D52" s="51"/>
      <c r="E52" s="49"/>
      <c r="F52" s="49"/>
      <c r="G52" s="49"/>
      <c r="H52" s="66" t="s">
        <v>234</v>
      </c>
      <c r="I52" s="67">
        <f>-1*I49/I43*LOG10(I49/I43)</f>
        <v>9.3993457453586629E-2</v>
      </c>
      <c r="J52" s="67">
        <f t="shared" ref="J52:L52" si="59">-1*J49/J43*LOG10(J49/J43)</f>
        <v>8.3312867672045474E-2</v>
      </c>
      <c r="K52" s="67">
        <f t="shared" si="59"/>
        <v>0.1583145839203032</v>
      </c>
      <c r="L52" s="67">
        <f t="shared" si="59"/>
        <v>-2.6283794532373929E-2</v>
      </c>
      <c r="M52" s="67">
        <f t="shared" ref="M52:O52" si="60">-1*M49/M43*LOG10(M49/M43)</f>
        <v>-1.0896900372052281E-14</v>
      </c>
      <c r="N52" s="67">
        <f t="shared" si="60"/>
        <v>7.697086775059632E-2</v>
      </c>
      <c r="O52" s="67">
        <f t="shared" si="60"/>
        <v>6.9878452972446617E-2</v>
      </c>
      <c r="P52" s="67">
        <f>-1*P49/P43*LOG10(P49/P43)</f>
        <v>0.10272060256948674</v>
      </c>
      <c r="Q52" s="67">
        <f t="shared" ref="Q52" si="61">-1*Q49/Q43*LOG10(Q49/Q43)</f>
        <v>0.10272060256948674</v>
      </c>
      <c r="R52" s="51"/>
      <c r="S52" s="51"/>
      <c r="T52" s="51"/>
      <c r="U52" s="51"/>
      <c r="V52" s="51"/>
      <c r="W52" s="51"/>
      <c r="X52" s="51"/>
      <c r="Y52" s="51"/>
      <c r="Z52" s="24"/>
      <c r="AA52" s="51"/>
      <c r="AB52" s="51"/>
      <c r="AF52" s="51"/>
      <c r="AG52" s="51"/>
      <c r="AH52" s="51"/>
      <c r="AI52" s="51"/>
      <c r="AJ52" s="51"/>
      <c r="AK52" s="51"/>
      <c r="AL52" s="51"/>
      <c r="AM52" s="51"/>
    </row>
    <row r="53" spans="1:39">
      <c r="A53" s="50"/>
      <c r="B53" s="51"/>
      <c r="C53" s="51"/>
      <c r="D53" s="51"/>
      <c r="E53" s="49"/>
      <c r="F53" s="49"/>
      <c r="G53" s="49"/>
      <c r="H53" s="66" t="s">
        <v>235</v>
      </c>
      <c r="I53" s="67">
        <f>-1*I50/I44*LOG10(I50/I44)</f>
        <v>4.3219976461442731E-2</v>
      </c>
      <c r="J53" s="67">
        <f t="shared" ref="J53:L53" si="62">-1*J50/J44*LOG10(J50/J44)</f>
        <v>0.14774331115375919</v>
      </c>
      <c r="K53" s="67">
        <f t="shared" si="62"/>
        <v>9.1222740324759355E-2</v>
      </c>
      <c r="L53" s="67">
        <f t="shared" si="62"/>
        <v>0.13537982454671707</v>
      </c>
      <c r="M53" s="67">
        <f t="shared" ref="M53:O53" si="63">-1*M50/M44*LOG10(M50/M44)</f>
        <v>0.12948824542079879</v>
      </c>
      <c r="N53" s="67" t="e">
        <f t="shared" si="63"/>
        <v>#DIV/0!</v>
      </c>
      <c r="O53" s="67" t="e">
        <f t="shared" si="63"/>
        <v>#DIV/0!</v>
      </c>
      <c r="P53" s="67" t="e">
        <f>-1*P50/P44*LOG10(P50/P44)</f>
        <v>#DIV/0!</v>
      </c>
      <c r="Q53" s="67">
        <f t="shared" ref="Q53" si="64">-1*Q50/Q44*LOG10(Q50/Q44)</f>
        <v>-3.6932380834611638</v>
      </c>
      <c r="R53" s="51"/>
      <c r="S53" s="51"/>
      <c r="T53" s="51"/>
      <c r="U53" s="51"/>
      <c r="V53" s="51"/>
      <c r="W53" s="51"/>
      <c r="X53" s="51"/>
      <c r="Y53" s="51"/>
      <c r="Z53" s="24"/>
      <c r="AA53" s="51"/>
      <c r="AB53" s="51"/>
      <c r="AF53" s="51"/>
      <c r="AG53" s="51"/>
      <c r="AH53" s="51"/>
      <c r="AI53" s="51"/>
      <c r="AJ53" s="51"/>
      <c r="AK53" s="51"/>
      <c r="AL53" s="51"/>
      <c r="AM53" s="51"/>
    </row>
    <row r="54" spans="1:39" ht="28.5">
      <c r="A54" s="50"/>
      <c r="B54" s="51"/>
      <c r="C54" s="51"/>
      <c r="D54" s="51"/>
      <c r="E54" s="49"/>
      <c r="F54" s="49"/>
      <c r="G54" s="49"/>
      <c r="H54" s="66" t="s">
        <v>236</v>
      </c>
      <c r="I54" s="67">
        <f>-STANDARDIZE(I42,I48,I39)</f>
        <v>-0.77158851547264184</v>
      </c>
      <c r="J54" s="67">
        <f t="shared" ref="J54:L54" si="65">-STANDARDIZE(J42,J48,J39)</f>
        <v>-0.92253120802888089</v>
      </c>
      <c r="K54" s="67">
        <f t="shared" si="65"/>
        <v>-0.5198752449100309</v>
      </c>
      <c r="L54" s="67">
        <f t="shared" si="65"/>
        <v>0.26375218935831696</v>
      </c>
      <c r="M54" s="67">
        <f t="shared" ref="M54:O54" si="66">-STANDARDIZE(M42,M48,M39)</f>
        <v>0.126491106406735</v>
      </c>
      <c r="N54" s="67">
        <f t="shared" si="66"/>
        <v>-0.77158851547264184</v>
      </c>
      <c r="O54" s="67">
        <f t="shared" si="66"/>
        <v>0.76696498884755104</v>
      </c>
      <c r="P54" s="67">
        <f>-STANDARDIZE(P42,P48,P39)</f>
        <v>-0.33028912953799933</v>
      </c>
      <c r="Q54" s="67">
        <f t="shared" ref="Q54" si="67">-STANDARDIZE(Q42,Q48,Q39)</f>
        <v>-1.287204937733025</v>
      </c>
      <c r="R54" s="51"/>
      <c r="S54" s="51"/>
      <c r="T54" s="51"/>
      <c r="U54" s="51"/>
      <c r="V54" s="51"/>
      <c r="W54" s="51"/>
      <c r="X54" s="51"/>
      <c r="Y54" s="51"/>
      <c r="Z54" s="24"/>
      <c r="AA54" s="51"/>
      <c r="AB54" s="51"/>
      <c r="AF54" s="51"/>
      <c r="AG54" s="51"/>
      <c r="AH54" s="51"/>
      <c r="AI54" s="51"/>
      <c r="AJ54" s="51"/>
      <c r="AK54" s="51"/>
      <c r="AL54" s="51"/>
      <c r="AM54" s="51"/>
    </row>
    <row r="55" spans="1:39" ht="28.5">
      <c r="A55" s="50"/>
      <c r="B55" s="51"/>
      <c r="C55" s="51"/>
      <c r="D55" s="51"/>
      <c r="E55" s="49"/>
      <c r="F55" s="49"/>
      <c r="G55" s="49"/>
      <c r="H55" s="66" t="s">
        <v>237</v>
      </c>
      <c r="I55" s="67">
        <f t="shared" ref="I55:K56" si="68">-STANDARDIZE(I43,I49,I40)</f>
        <v>-0.38899178235713694</v>
      </c>
      <c r="J55" s="67">
        <f t="shared" si="68"/>
        <v>-0.32969023669786673</v>
      </c>
      <c r="K55" s="67">
        <f t="shared" si="68"/>
        <v>-1.2056070554260152</v>
      </c>
      <c r="L55" s="67">
        <f t="shared" ref="L55:Q55" si="69">-STANDARDIZE(L43,L49,L40)</f>
        <v>7.6696498884700995E-2</v>
      </c>
      <c r="M55" s="67">
        <f t="shared" si="69"/>
        <v>3.3762464484163334E-14</v>
      </c>
      <c r="N55" s="67">
        <f t="shared" si="69"/>
        <v>-4.931181071770748</v>
      </c>
      <c r="O55" s="67">
        <f t="shared" si="69"/>
        <v>-5.366591990968141</v>
      </c>
      <c r="P55" s="67">
        <f t="shared" si="69"/>
        <v>-0.44271887242357333</v>
      </c>
      <c r="Q55" s="67">
        <f t="shared" si="69"/>
        <v>-0.44271887242357333</v>
      </c>
      <c r="R55" s="51"/>
      <c r="S55" s="51"/>
      <c r="T55" s="51"/>
      <c r="U55" s="51"/>
      <c r="V55" s="51"/>
      <c r="W55" s="51"/>
      <c r="X55" s="51"/>
      <c r="Y55" s="51"/>
      <c r="Z55" s="24"/>
      <c r="AA55" s="51"/>
      <c r="AB55" s="51"/>
      <c r="AF55" s="51"/>
      <c r="AG55" s="51"/>
      <c r="AH55" s="51"/>
      <c r="AI55" s="51"/>
      <c r="AJ55" s="51"/>
      <c r="AK55" s="51"/>
      <c r="AL55" s="51"/>
      <c r="AM55" s="51"/>
    </row>
    <row r="56" spans="1:39" ht="28.5">
      <c r="A56" s="50"/>
      <c r="B56" s="51"/>
      <c r="C56" s="51"/>
      <c r="D56" s="51"/>
      <c r="E56" s="49"/>
      <c r="F56" s="49"/>
      <c r="G56" s="49"/>
      <c r="H56" s="66" t="s">
        <v>238</v>
      </c>
      <c r="I56" s="67">
        <f t="shared" si="68"/>
        <v>-0.38388594797494485</v>
      </c>
      <c r="J56" s="67">
        <f t="shared" si="68"/>
        <v>-5.4491372387693291</v>
      </c>
      <c r="K56" s="67">
        <f t="shared" si="68"/>
        <v>-0.95903348373759023</v>
      </c>
      <c r="L56" s="67">
        <f t="shared" ref="L56:Q56" si="70">-STANDARDIZE(L44,L50,L41)</f>
        <v>-1.8467257618834048</v>
      </c>
      <c r="M56" s="67">
        <f t="shared" si="70"/>
        <v>-1.6844303783421795</v>
      </c>
      <c r="N56" s="67" t="e">
        <f t="shared" si="70"/>
        <v>#DIV/0!</v>
      </c>
      <c r="O56" s="67" t="e">
        <f t="shared" si="70"/>
        <v>#DIV/0!</v>
      </c>
      <c r="P56" s="67" t="e">
        <f t="shared" si="70"/>
        <v>#DIV/0!</v>
      </c>
      <c r="Q56" s="67">
        <f t="shared" si="70"/>
        <v>6.3300525445991846</v>
      </c>
      <c r="R56" s="51"/>
      <c r="S56" s="51"/>
      <c r="T56" s="51"/>
      <c r="U56" s="51"/>
      <c r="V56" s="51"/>
      <c r="W56" s="51"/>
      <c r="X56" s="51"/>
      <c r="Y56" s="51"/>
      <c r="Z56" s="24"/>
      <c r="AA56" s="51"/>
      <c r="AB56" s="51"/>
      <c r="AF56" s="51"/>
      <c r="AG56" s="51"/>
      <c r="AH56" s="51"/>
      <c r="AI56" s="51"/>
      <c r="AJ56" s="51"/>
      <c r="AK56" s="51"/>
      <c r="AL56" s="51"/>
      <c r="AM56" s="51"/>
    </row>
    <row r="57" spans="1:39" ht="28.5">
      <c r="A57" s="50"/>
      <c r="B57" s="51"/>
      <c r="C57" s="51"/>
      <c r="D57" s="51"/>
      <c r="E57" s="49"/>
      <c r="F57" s="49"/>
      <c r="G57" s="49"/>
      <c r="H57" s="66" t="s">
        <v>243</v>
      </c>
      <c r="I57" s="67">
        <f>I54*0.33+I55*0.33+I56*0.33</f>
        <v>-0.50967386111555879</v>
      </c>
      <c r="J57" s="67">
        <f t="shared" ref="J57:L57" si="71">J54*0.33+J55*0.33+J56*0.33</f>
        <v>-2.2114483655537054</v>
      </c>
      <c r="K57" s="67">
        <f t="shared" si="71"/>
        <v>-0.88589020874429991</v>
      </c>
      <c r="L57" s="67">
        <f t="shared" si="71"/>
        <v>-0.49707143430132761</v>
      </c>
      <c r="M57" s="67">
        <f t="shared" ref="M57" si="72">M54*0.33+M55*0.33+M56*0.33</f>
        <v>-0.51411995973868552</v>
      </c>
      <c r="N57" s="67">
        <f>N54*0.33+N55*0.33</f>
        <v>-1.8819139637903186</v>
      </c>
      <c r="O57" s="67">
        <f t="shared" ref="O57:P57" si="73">O54*0.33+O55*0.33</f>
        <v>-1.5178769106997947</v>
      </c>
      <c r="P57" s="67">
        <f t="shared" si="73"/>
        <v>-0.25509264064731896</v>
      </c>
      <c r="Q57" s="67">
        <f t="shared" ref="Q57" si="74">Q54*0.33+Q55*0.33+Q56*0.33</f>
        <v>1.5180424823660537</v>
      </c>
      <c r="R57" s="51"/>
      <c r="S57" s="51"/>
      <c r="T57" s="51"/>
      <c r="U57" s="51"/>
      <c r="V57" s="51"/>
      <c r="W57" s="51"/>
      <c r="X57" s="51"/>
      <c r="Y57" s="51"/>
      <c r="Z57" s="24"/>
      <c r="AA57" s="51"/>
      <c r="AB57" s="51"/>
      <c r="AF57" s="51"/>
      <c r="AG57" s="51"/>
      <c r="AH57" s="51"/>
      <c r="AI57" s="51"/>
      <c r="AJ57" s="51"/>
      <c r="AK57" s="51"/>
      <c r="AL57" s="51"/>
      <c r="AM57" s="51"/>
    </row>
    <row r="58" spans="1:39" ht="28.5">
      <c r="A58" s="50"/>
      <c r="B58" s="51"/>
      <c r="C58" s="51"/>
      <c r="D58" s="51"/>
      <c r="E58" s="49"/>
      <c r="F58" s="49"/>
      <c r="G58" s="49"/>
      <c r="H58" s="66" t="s">
        <v>239</v>
      </c>
      <c r="I58" s="67">
        <f>-STANDARDIZE(I36,I45,I39)</f>
        <v>-2.8934569330224877</v>
      </c>
      <c r="J58" s="67">
        <f t="shared" ref="J58:L58" si="75">-STANDARDIZE(J36,J45,J39)</f>
        <v>2.7675936240866585</v>
      </c>
      <c r="K58" s="67">
        <f t="shared" si="75"/>
        <v>3.6391267143702599</v>
      </c>
      <c r="L58" s="67">
        <f t="shared" si="75"/>
        <v>5.9344242605620874</v>
      </c>
      <c r="M58" s="67">
        <f t="shared" ref="M58:O58" si="76">-STANDARDIZE(M36,M45,M39)</f>
        <v>3.1622776601683791</v>
      </c>
      <c r="N58" s="67">
        <f t="shared" si="76"/>
        <v>-8.1981279768970481</v>
      </c>
      <c r="O58" s="67">
        <f t="shared" si="76"/>
        <v>-27.610739598506811</v>
      </c>
      <c r="P58" s="67">
        <f>-STANDARDIZE(P36,P45,P39)</f>
        <v>-24.221202832779266</v>
      </c>
      <c r="Q58" s="67">
        <f t="shared" ref="Q58" si="77">-STANDARDIZE(Q36,Q45,Q39)</f>
        <v>-22.422279560509438</v>
      </c>
      <c r="R58" s="51"/>
      <c r="S58" s="51"/>
      <c r="T58" s="51"/>
      <c r="U58" s="51"/>
      <c r="V58" s="51"/>
      <c r="W58" s="51"/>
      <c r="X58" s="51"/>
      <c r="Y58" s="51"/>
      <c r="Z58" s="24"/>
      <c r="AA58" s="51"/>
      <c r="AB58" s="51"/>
      <c r="AF58" s="51"/>
      <c r="AG58" s="51"/>
      <c r="AH58" s="51"/>
      <c r="AI58" s="51"/>
      <c r="AJ58" s="51"/>
      <c r="AK58" s="51"/>
      <c r="AL58" s="51"/>
      <c r="AM58" s="51"/>
    </row>
    <row r="59" spans="1:39" ht="28.5">
      <c r="A59" s="50"/>
      <c r="B59" s="51"/>
      <c r="C59" s="51"/>
      <c r="D59" s="51"/>
      <c r="E59" s="49"/>
      <c r="F59" s="49"/>
      <c r="G59" s="49"/>
      <c r="H59" s="66" t="s">
        <v>240</v>
      </c>
      <c r="I59" s="67">
        <f t="shared" ref="I59:K60" si="78">-STANDARDIZE(I37,I46,I40)</f>
        <v>-2.7739049156499069</v>
      </c>
      <c r="J59" s="67">
        <f t="shared" si="78"/>
        <v>3.9562828403747612</v>
      </c>
      <c r="K59" s="67">
        <f t="shared" si="78"/>
        <v>2.411214110852073</v>
      </c>
      <c r="L59" s="67">
        <f t="shared" ref="L59:Q59" si="79">-STANDARDIZE(L37,L46,L40)</f>
        <v>3.0678599553894403</v>
      </c>
      <c r="M59" s="67">
        <f t="shared" si="79"/>
        <v>0.74535599249993922</v>
      </c>
      <c r="N59" s="67">
        <f t="shared" si="79"/>
        <v>-4.5518594508652752</v>
      </c>
      <c r="O59" s="67">
        <f t="shared" si="79"/>
        <v>-6.5102919234695102</v>
      </c>
      <c r="P59" s="67">
        <f t="shared" si="79"/>
        <v>-17.076299364909246</v>
      </c>
      <c r="Q59" s="67">
        <f t="shared" si="79"/>
        <v>-10.751744044572488</v>
      </c>
      <c r="R59" s="51"/>
      <c r="S59" s="51"/>
      <c r="T59" s="51"/>
      <c r="U59" s="51"/>
      <c r="V59" s="51"/>
      <c r="W59" s="51"/>
      <c r="X59" s="51"/>
      <c r="Y59" s="51"/>
      <c r="Z59" s="24"/>
      <c r="AA59" s="51"/>
      <c r="AB59" s="51"/>
      <c r="AF59" s="51"/>
      <c r="AG59" s="51"/>
      <c r="AH59" s="51"/>
      <c r="AI59" s="51"/>
      <c r="AJ59" s="51"/>
      <c r="AK59" s="51"/>
      <c r="AL59" s="51"/>
      <c r="AM59" s="51"/>
    </row>
    <row r="60" spans="1:39" ht="28.5">
      <c r="A60" s="50"/>
      <c r="B60" s="51"/>
      <c r="C60" s="51"/>
      <c r="D60" s="51"/>
      <c r="E60" s="49"/>
      <c r="F60" s="49"/>
      <c r="G60" s="49"/>
      <c r="H60" s="66" t="s">
        <v>241</v>
      </c>
      <c r="I60" s="67">
        <f t="shared" si="78"/>
        <v>-3.564655231196038</v>
      </c>
      <c r="J60" s="67">
        <f t="shared" si="78"/>
        <v>-4.2132504423474391</v>
      </c>
      <c r="K60" s="67">
        <f t="shared" si="78"/>
        <v>-7.8236942094386119</v>
      </c>
      <c r="L60" s="67">
        <f t="shared" ref="L60:Q60" si="80">-STANDARDIZE(L38,L47,L41)</f>
        <v>-11.792345226484651</v>
      </c>
      <c r="M60" s="67">
        <f t="shared" si="80"/>
        <v>-13.202292154573515</v>
      </c>
      <c r="N60" s="67" t="e">
        <f t="shared" si="80"/>
        <v>#NUM!</v>
      </c>
      <c r="O60" s="67" t="e">
        <f t="shared" si="80"/>
        <v>#NUM!</v>
      </c>
      <c r="P60" s="67" t="e">
        <f t="shared" si="80"/>
        <v>#NUM!</v>
      </c>
      <c r="Q60" s="67">
        <f t="shared" si="80"/>
        <v>-34.287784616579565</v>
      </c>
      <c r="R60" s="51"/>
      <c r="S60" s="51"/>
      <c r="T60" s="51"/>
      <c r="U60" s="51"/>
      <c r="V60" s="51"/>
      <c r="W60" s="51"/>
      <c r="X60" s="51"/>
      <c r="Y60" s="51"/>
      <c r="Z60" s="24"/>
      <c r="AA60" s="51"/>
      <c r="AB60" s="51"/>
      <c r="AF60" s="51"/>
      <c r="AG60" s="51"/>
      <c r="AH60" s="51"/>
      <c r="AI60" s="51"/>
      <c r="AJ60" s="51"/>
      <c r="AK60" s="51"/>
      <c r="AL60" s="51"/>
      <c r="AM60" s="51"/>
    </row>
    <row r="61" spans="1:39" ht="42.75">
      <c r="A61" s="17" t="s">
        <v>122</v>
      </c>
      <c r="B61" s="51">
        <f>STANDARDIZE(B41,B44,B42)</f>
        <v>-1.4203856355556881</v>
      </c>
      <c r="C61" s="51">
        <f>-STANDARDIZE(C41,C44,C42)</f>
        <v>-0.99291617940629984</v>
      </c>
      <c r="D61" s="51">
        <f t="shared" ref="D61" si="81">STANDARDIZE(D41,D44,D42)</f>
        <v>-3.4323069012832348</v>
      </c>
      <c r="E61" s="49"/>
      <c r="F61" s="63">
        <f>-STANDARDIZE(F41,3.5%,0.1)</f>
        <v>-0.1857142857142855</v>
      </c>
      <c r="G61" s="64">
        <f>-STANDARDIZE(G41,0.75%,0.1)</f>
        <v>-1.1999999999999997E-2</v>
      </c>
      <c r="H61" s="66" t="s">
        <v>242</v>
      </c>
      <c r="I61" s="67">
        <f>I58*0.33+I59*0.33+I60*0.33</f>
        <v>-3.0465656363565827</v>
      </c>
      <c r="J61" s="67">
        <f t="shared" ref="J61:L61" si="82">J58*0.33+J59*0.33+J60*0.33</f>
        <v>0.82850658729761339</v>
      </c>
      <c r="K61" s="67">
        <f t="shared" si="82"/>
        <v>-0.58520661679137209</v>
      </c>
      <c r="L61" s="67">
        <f t="shared" si="82"/>
        <v>-0.92072013347593051</v>
      </c>
      <c r="M61" s="67">
        <f t="shared" ref="M61" si="83">M58*0.33+M59*0.33+M60*0.33</f>
        <v>-3.0672373056287148</v>
      </c>
      <c r="N61" s="67">
        <f>N58*0.33+N59*0.33</f>
        <v>-4.2074958511615668</v>
      </c>
      <c r="O61" s="67">
        <f t="shared" ref="O61:P61" si="84">O58*0.33+O59*0.33</f>
        <v>-11.259940402252187</v>
      </c>
      <c r="P61" s="67">
        <f t="shared" si="84"/>
        <v>-13.62817572523721</v>
      </c>
      <c r="Q61" s="67">
        <f t="shared" ref="Q61" si="85">Q58*0.33+Q59*0.33+Q60*0.33</f>
        <v>-22.262396713148291</v>
      </c>
      <c r="R61" s="9">
        <f>STANDARDIZE(R41,410,R42)</f>
        <v>-4.5366950937629928</v>
      </c>
      <c r="S61" s="9">
        <f>-STANDARDIZE(S41,2,S42)</f>
        <v>-0.63903249696997577</v>
      </c>
      <c r="T61" s="9">
        <f>STANDARDIZE(T41,1.2,T42)</f>
        <v>-193.04015126392727</v>
      </c>
      <c r="U61" s="9">
        <f>-STANDARDIZE(U41,0.15,U42)</f>
        <v>-8.9617438834501968</v>
      </c>
      <c r="V61" s="9">
        <f>STANDARDIZE(V41,0.2,V42)</f>
        <v>-5.1104535549391397</v>
      </c>
      <c r="W61" s="9">
        <f>STANDARDIZE(W41,0.75,0.1)</f>
        <v>-2.4</v>
      </c>
      <c r="X61" s="9">
        <f>-STANDARDIZE(X41,8,X42)</f>
        <v>-8.3506548500966442</v>
      </c>
      <c r="Y61" s="9">
        <f>-STANDARDIZE(Y41,75,1)</f>
        <v>-27</v>
      </c>
      <c r="Z61" s="24">
        <f>STANDARDIZE(Z41,15,Z42)</f>
        <v>-5.9333355213521592</v>
      </c>
      <c r="AA61" s="9">
        <f>-STANDARDIZE(AA41,1,AA42)</f>
        <v>-1.9625551063227624</v>
      </c>
      <c r="AB61" s="9">
        <f>STANDARDIZE(AB41,7.1,AB42)</f>
        <v>-3.4747285244233073</v>
      </c>
      <c r="AD61" s="28">
        <f>-STANDARDIZE(AD41,3.5%,0.1)</f>
        <v>-4.1783018867924531</v>
      </c>
      <c r="AE61" s="27">
        <f>-STANDARDIZE(AE41,0.75%,0.1)</f>
        <v>-4.7000000000000007E-2</v>
      </c>
      <c r="AF61" s="9">
        <f>STANDARDIZE(AF41,410,AF42)</f>
        <v>-4.4795734192388021</v>
      </c>
      <c r="AG61" s="9">
        <f>-STANDARDIZE(AG41,2,AG42)</f>
        <v>-0.61995151669919857</v>
      </c>
      <c r="AH61" s="9">
        <f>STANDARDIZE(AH41,1.2,AH42)</f>
        <v>-11.210509130920611</v>
      </c>
      <c r="AI61" s="9">
        <f>-STANDARDIZE(AI41,0.15,AI42)</f>
        <v>-5.1903859016939107</v>
      </c>
      <c r="AJ61" s="9">
        <f>STANDARDIZE(AJ41,0.2,AJ42)</f>
        <v>0.36397989809066267</v>
      </c>
      <c r="AK61" s="9">
        <f>STANDARDIZE(AK41,0.75,0.1)</f>
        <v>-2.3833333333333329</v>
      </c>
      <c r="AL61" s="9">
        <f>-STANDARDIZE(AL41,8,AL42)</f>
        <v>-8.4854338742598561</v>
      </c>
      <c r="AM61" s="9">
        <f>-STANDARDIZE(AM41,75,1)</f>
        <v>-27</v>
      </c>
    </row>
    <row r="62" spans="1:39">
      <c r="A62" s="12" t="s">
        <v>125</v>
      </c>
      <c r="B62" s="105" t="s">
        <v>124</v>
      </c>
      <c r="C62" s="105"/>
      <c r="D62" s="105"/>
      <c r="E62" s="105"/>
      <c r="F62" s="105"/>
      <c r="G62" s="105"/>
      <c r="H62" s="106" t="s">
        <v>245</v>
      </c>
      <c r="I62" s="107"/>
      <c r="J62" s="107"/>
      <c r="K62" s="107"/>
      <c r="L62" s="107"/>
      <c r="M62" s="107"/>
      <c r="N62" s="107"/>
      <c r="O62" s="107"/>
      <c r="P62" s="107"/>
      <c r="Q62" s="107"/>
      <c r="R62" s="99" t="s">
        <v>128</v>
      </c>
      <c r="S62" s="99"/>
      <c r="T62" s="99"/>
      <c r="U62" s="99"/>
      <c r="V62" s="99"/>
      <c r="W62" s="99"/>
      <c r="X62" s="99"/>
      <c r="Y62" s="99"/>
      <c r="Z62" s="98" t="s">
        <v>124</v>
      </c>
      <c r="AA62" s="98"/>
      <c r="AB62" s="98"/>
      <c r="AC62" s="98"/>
      <c r="AD62" s="98"/>
      <c r="AE62" s="98"/>
      <c r="AF62" s="99" t="s">
        <v>128</v>
      </c>
      <c r="AG62" s="99"/>
      <c r="AH62" s="99"/>
      <c r="AI62" s="99"/>
      <c r="AJ62" s="99"/>
      <c r="AK62" s="99"/>
      <c r="AL62" s="99"/>
      <c r="AM62" s="99"/>
    </row>
    <row r="63" spans="1:39">
      <c r="A63" s="12" t="s">
        <v>116</v>
      </c>
      <c r="B63" s="101">
        <f>AVERAGE(B47:G47)</f>
        <v>-0.46135693208165601</v>
      </c>
      <c r="C63" s="101"/>
      <c r="D63" s="101"/>
      <c r="E63" s="101"/>
      <c r="F63" s="101"/>
      <c r="G63" s="101"/>
      <c r="H63" s="103">
        <f>AVERAGE(I57:Q57)</f>
        <v>-0.7505605402472173</v>
      </c>
      <c r="I63" s="103"/>
      <c r="J63" s="103"/>
      <c r="K63" s="103"/>
      <c r="L63" s="103"/>
      <c r="M63" s="103"/>
      <c r="N63" s="103"/>
      <c r="O63" s="103"/>
      <c r="P63" s="103"/>
      <c r="Q63" s="103"/>
      <c r="R63" s="91">
        <f>AVERAGE(R47:Y47)</f>
        <v>-1.0389222528196238</v>
      </c>
      <c r="S63" s="92"/>
      <c r="T63" s="92"/>
      <c r="U63" s="92"/>
      <c r="V63" s="92"/>
      <c r="W63" s="92"/>
      <c r="X63" s="92"/>
      <c r="Y63" s="92"/>
      <c r="Z63" s="90">
        <f>AVERAGE(Z47:AB47)</f>
        <v>-0.10022012166747764</v>
      </c>
      <c r="AA63" s="90"/>
      <c r="AB63" s="90"/>
      <c r="AC63" s="90"/>
      <c r="AD63" s="90"/>
      <c r="AE63" s="90"/>
      <c r="AF63" s="91">
        <f>AVERAGE(AF47:AM47)</f>
        <v>-1.5215113745845705</v>
      </c>
      <c r="AG63" s="92"/>
      <c r="AH63" s="92"/>
      <c r="AI63" s="92"/>
      <c r="AJ63" s="92"/>
      <c r="AK63" s="92"/>
      <c r="AL63" s="92"/>
      <c r="AM63" s="92"/>
    </row>
    <row r="64" spans="1:39">
      <c r="A64" s="12" t="s">
        <v>126</v>
      </c>
      <c r="B64" s="101">
        <f>AVERAGE(B61:G61)</f>
        <v>-1.2086646003919017</v>
      </c>
      <c r="C64" s="101"/>
      <c r="D64" s="101"/>
      <c r="E64" s="101"/>
      <c r="F64" s="101"/>
      <c r="G64" s="101"/>
      <c r="H64" s="103">
        <f>AVERAGE(I61:Q61)</f>
        <v>-6.4610257551949157</v>
      </c>
      <c r="I64" s="104"/>
      <c r="J64" s="104"/>
      <c r="K64" s="104"/>
      <c r="L64" s="104"/>
      <c r="M64" s="104"/>
      <c r="N64" s="104"/>
      <c r="O64" s="104"/>
      <c r="P64" s="104"/>
      <c r="Q64" s="104"/>
      <c r="R64" s="91">
        <f>AVERAGE(R61:Y61)</f>
        <v>-31.25484139289328</v>
      </c>
      <c r="S64" s="92"/>
      <c r="T64" s="92"/>
      <c r="U64" s="92"/>
      <c r="V64" s="92"/>
      <c r="W64" s="92"/>
      <c r="X64" s="92"/>
      <c r="Y64" s="92"/>
      <c r="Z64" s="90">
        <f>AVERAGE(Z61:AB61,AD61,AE61)</f>
        <v>-3.1191842077781367</v>
      </c>
      <c r="AA64" s="93"/>
      <c r="AB64" s="93"/>
      <c r="AC64" s="93"/>
      <c r="AD64" s="93"/>
      <c r="AE64" s="93"/>
      <c r="AF64" s="91">
        <f>AVERAGE(AF61:AM61)</f>
        <v>-7.3756509097568816</v>
      </c>
      <c r="AG64" s="92"/>
      <c r="AH64" s="92"/>
      <c r="AI64" s="92"/>
      <c r="AJ64" s="92"/>
      <c r="AK64" s="92"/>
      <c r="AL64" s="92"/>
      <c r="AM64" s="92"/>
    </row>
    <row r="65" spans="1:39">
      <c r="A65" s="12" t="s">
        <v>127</v>
      </c>
      <c r="B65" s="102">
        <f>EXP(B64)*0.65+EXP(B63)*0.35</f>
        <v>0.41473690876469099</v>
      </c>
      <c r="C65" s="102"/>
      <c r="D65" s="102"/>
      <c r="E65" s="102"/>
      <c r="F65" s="102"/>
      <c r="G65" s="102"/>
      <c r="H65" s="100">
        <f>EXP(H64)*0.65+EXP(H63)*0.35</f>
        <v>0.16625172069893523</v>
      </c>
      <c r="I65" s="100"/>
      <c r="J65" s="100"/>
      <c r="K65" s="100"/>
      <c r="L65" s="100"/>
      <c r="M65" s="100"/>
      <c r="N65" s="100"/>
      <c r="O65" s="100"/>
      <c r="P65" s="100"/>
      <c r="Q65" s="100"/>
      <c r="R65" s="89">
        <f>EXP(R64)*0.65+EXP(R63)*0.35</f>
        <v>0.12384253773330696</v>
      </c>
      <c r="S65" s="89"/>
      <c r="T65" s="89"/>
      <c r="U65" s="89"/>
      <c r="V65" s="89"/>
      <c r="W65" s="89"/>
      <c r="X65" s="89"/>
      <c r="Y65" s="89"/>
      <c r="Z65" s="88">
        <f>EXP(Z64)*0.65+EXP(Z63)*0.35</f>
        <v>0.34534897699676953</v>
      </c>
      <c r="AA65" s="88"/>
      <c r="AB65" s="88"/>
      <c r="AC65" s="88"/>
      <c r="AD65" s="88"/>
      <c r="AE65" s="88"/>
      <c r="AF65" s="89">
        <f>EXP(AF64)*0.65+EXP(AF63)*0.35</f>
        <v>7.6840660640158029E-2</v>
      </c>
      <c r="AG65" s="89"/>
      <c r="AH65" s="89"/>
      <c r="AI65" s="89"/>
      <c r="AJ65" s="89"/>
      <c r="AK65" s="89"/>
      <c r="AL65" s="89"/>
      <c r="AM65" s="89"/>
    </row>
    <row r="67" spans="1:39" ht="18.75">
      <c r="A67" s="78" t="s">
        <v>112</v>
      </c>
      <c r="B67" s="94" t="s">
        <v>129</v>
      </c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</row>
    <row r="68" spans="1:39">
      <c r="A68" s="78"/>
      <c r="B68" s="95" t="s">
        <v>130</v>
      </c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6" t="s">
        <v>110</v>
      </c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</row>
    <row r="69" spans="1:39" ht="30">
      <c r="A69" s="19"/>
      <c r="B69" s="19" t="s">
        <v>102</v>
      </c>
      <c r="C69" s="19" t="s">
        <v>103</v>
      </c>
      <c r="D69" s="19" t="s">
        <v>104</v>
      </c>
      <c r="E69" s="19" t="s">
        <v>105</v>
      </c>
      <c r="F69" s="49"/>
      <c r="G69" s="49" t="s">
        <v>108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19" t="s">
        <v>100</v>
      </c>
      <c r="S69" s="19" t="s">
        <v>118</v>
      </c>
      <c r="T69" s="19" t="s">
        <v>119</v>
      </c>
      <c r="U69" s="19" t="s">
        <v>120</v>
      </c>
      <c r="V69" s="19" t="s">
        <v>121</v>
      </c>
      <c r="W69" s="19" t="s">
        <v>46</v>
      </c>
      <c r="X69" s="19" t="s">
        <v>42</v>
      </c>
      <c r="Y69" s="19" t="s">
        <v>48</v>
      </c>
      <c r="Z69" s="19" t="s">
        <v>102</v>
      </c>
      <c r="AA69" s="19" t="s">
        <v>103</v>
      </c>
      <c r="AB69" s="19" t="s">
        <v>104</v>
      </c>
      <c r="AC69" s="19" t="s">
        <v>105</v>
      </c>
      <c r="AD69" s="19"/>
      <c r="AE69" s="19" t="s">
        <v>108</v>
      </c>
      <c r="AF69" s="19" t="s">
        <v>100</v>
      </c>
      <c r="AG69" s="19" t="s">
        <v>118</v>
      </c>
      <c r="AH69" s="19" t="s">
        <v>119</v>
      </c>
      <c r="AI69" s="19" t="s">
        <v>120</v>
      </c>
      <c r="AJ69" s="19" t="s">
        <v>121</v>
      </c>
      <c r="AK69" s="19" t="s">
        <v>46</v>
      </c>
      <c r="AL69" s="19" t="s">
        <v>42</v>
      </c>
      <c r="AM69" s="19" t="s">
        <v>48</v>
      </c>
    </row>
    <row r="70" spans="1:39">
      <c r="A70" s="19">
        <v>1</v>
      </c>
      <c r="B70" s="19">
        <v>11.2</v>
      </c>
      <c r="C70" s="19">
        <v>1.151</v>
      </c>
      <c r="D70" s="19">
        <v>6.25</v>
      </c>
      <c r="E70" s="19" t="s">
        <v>106</v>
      </c>
      <c r="F70" s="34">
        <v>5.5999999999999999E-3</v>
      </c>
      <c r="G70" s="21">
        <v>1.7899999999999999E-2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29">
        <v>409.2</v>
      </c>
      <c r="S70" s="9">
        <v>2.2879999999999998</v>
      </c>
      <c r="T70" s="29">
        <v>0.67800000000000005</v>
      </c>
      <c r="U70" s="29">
        <v>1.1759999999999999</v>
      </c>
      <c r="V70" s="29">
        <v>0.78</v>
      </c>
      <c r="W70" s="9">
        <v>0.6</v>
      </c>
      <c r="X70" s="29">
        <v>125.7</v>
      </c>
      <c r="Y70" s="29">
        <v>98</v>
      </c>
      <c r="Z70" s="19">
        <v>9.1999999999999993</v>
      </c>
      <c r="AA70" s="19">
        <v>1.1160000000000001</v>
      </c>
      <c r="AB70" s="19">
        <v>6.17</v>
      </c>
      <c r="AC70" s="19" t="s">
        <v>106</v>
      </c>
      <c r="AD70" s="34">
        <v>5.5999999999999999E-3</v>
      </c>
      <c r="AE70" s="7">
        <v>1.4500000000000001E-2</v>
      </c>
      <c r="AF70" s="8">
        <v>410.6</v>
      </c>
      <c r="AG70" s="9">
        <v>2.5169999999999999</v>
      </c>
      <c r="AH70" s="29">
        <v>0.90800000000000003</v>
      </c>
      <c r="AI70" s="29">
        <v>1.3169999999999999</v>
      </c>
      <c r="AJ70" s="29">
        <v>1.0589999999999999</v>
      </c>
      <c r="AK70" s="9">
        <v>0.64</v>
      </c>
      <c r="AL70" s="29">
        <v>124.1</v>
      </c>
      <c r="AM70" s="29">
        <v>96</v>
      </c>
    </row>
    <row r="71" spans="1:39" ht="30">
      <c r="A71" s="19">
        <v>2</v>
      </c>
      <c r="B71" s="19">
        <v>11</v>
      </c>
      <c r="C71" s="19">
        <v>1.125</v>
      </c>
      <c r="D71" s="19">
        <v>6.5</v>
      </c>
      <c r="E71" s="19" t="s">
        <v>107</v>
      </c>
      <c r="F71" s="7">
        <v>6.1999999999999998E-3</v>
      </c>
      <c r="G71" s="2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29">
        <v>409.4</v>
      </c>
      <c r="S71" s="9">
        <v>2.403</v>
      </c>
      <c r="T71" s="29"/>
      <c r="U71" s="29"/>
      <c r="V71" s="29"/>
      <c r="W71" s="29"/>
      <c r="X71" s="29">
        <v>96.4</v>
      </c>
      <c r="Y71" s="29"/>
      <c r="Z71" s="19">
        <v>7.4</v>
      </c>
      <c r="AA71" s="19">
        <v>1.117</v>
      </c>
      <c r="AB71" s="19">
        <v>6.16</v>
      </c>
      <c r="AC71" s="19" t="s">
        <v>107</v>
      </c>
      <c r="AD71" s="7">
        <v>6.0000000000000001E-3</v>
      </c>
      <c r="AE71" s="19"/>
      <c r="AF71" s="8">
        <v>411.5</v>
      </c>
      <c r="AG71" s="9">
        <v>2.7229999999999999</v>
      </c>
      <c r="AH71" s="29"/>
      <c r="AI71" s="29"/>
      <c r="AJ71" s="29"/>
      <c r="AK71" s="29"/>
      <c r="AL71" s="8">
        <v>96.55</v>
      </c>
      <c r="AM71" s="29"/>
    </row>
    <row r="72" spans="1:39">
      <c r="A72" s="19">
        <v>3</v>
      </c>
      <c r="B72" s="19">
        <v>10.1</v>
      </c>
      <c r="C72" s="19">
        <v>1.173</v>
      </c>
      <c r="D72" s="19">
        <v>6.44</v>
      </c>
      <c r="E72" s="19" t="s">
        <v>117</v>
      </c>
      <c r="F72" s="21">
        <f>(F71-F70)/F70</f>
        <v>0.10714285714285711</v>
      </c>
      <c r="G72" s="2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30">
        <v>408.5</v>
      </c>
      <c r="S72" s="33">
        <v>0.218</v>
      </c>
      <c r="T72" s="30"/>
      <c r="U72" s="30"/>
      <c r="V72" s="30"/>
      <c r="W72" s="30"/>
      <c r="X72" s="30">
        <v>120</v>
      </c>
      <c r="Y72" s="30"/>
      <c r="Z72" s="19">
        <v>12.3</v>
      </c>
      <c r="AA72" s="19">
        <v>1.1479999999999999</v>
      </c>
      <c r="AB72" s="19">
        <v>6.32</v>
      </c>
      <c r="AC72" s="19"/>
      <c r="AD72" s="21">
        <f>(AD71-AD70)/AD70</f>
        <v>7.1428571428571466E-2</v>
      </c>
      <c r="AE72" s="19"/>
      <c r="AF72" s="32">
        <v>411.1</v>
      </c>
      <c r="AG72" s="33">
        <v>0.26700000000000002</v>
      </c>
      <c r="AH72" s="30"/>
      <c r="AI72" s="30"/>
      <c r="AJ72" s="30"/>
      <c r="AK72" s="30"/>
      <c r="AL72" s="32">
        <v>128.1</v>
      </c>
      <c r="AM72" s="30"/>
    </row>
    <row r="73" spans="1:39">
      <c r="A73" s="19">
        <v>4</v>
      </c>
      <c r="B73" s="19">
        <v>10.5</v>
      </c>
      <c r="C73" s="19">
        <v>1.1040000000000001</v>
      </c>
      <c r="D73" s="19">
        <v>6.36</v>
      </c>
      <c r="E73" s="19"/>
      <c r="F73" s="49"/>
      <c r="G73" s="2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29"/>
      <c r="S73" s="29"/>
      <c r="T73" s="29">
        <f>AVERAGE(0.653,0.692,0.902)</f>
        <v>0.749</v>
      </c>
      <c r="U73" s="31">
        <f>AVERAGE(1.099,1.219,1.317)</f>
        <v>1.2116666666666667</v>
      </c>
      <c r="V73" s="9">
        <f>AVERAGE(0.789,0.869,1.059)</f>
        <v>0.90566666666666651</v>
      </c>
      <c r="W73" s="9">
        <f>AVERAGE(0.59,0.58,0.64)</f>
        <v>0.60333333333333339</v>
      </c>
      <c r="Y73" s="29">
        <v>96</v>
      </c>
      <c r="Z73" s="19">
        <v>8.8000000000000007</v>
      </c>
      <c r="AA73" s="19">
        <v>1.151</v>
      </c>
      <c r="AB73" s="19">
        <v>6.11</v>
      </c>
      <c r="AC73" s="19"/>
      <c r="AD73" s="19"/>
      <c r="AE73" s="19"/>
      <c r="AF73" s="29"/>
      <c r="AG73" s="29"/>
      <c r="AH73" s="31">
        <f>AVERAGE(0.84,0.785,0.842)</f>
        <v>0.82233333333333336</v>
      </c>
      <c r="AI73" s="29">
        <f>AVERAGE(1.315,1.279,1.336)</f>
        <v>1.3099999999999998</v>
      </c>
      <c r="AJ73" s="31">
        <f>AVERAGE(0.963,0.993,1.085)</f>
        <v>1.0136666666666667</v>
      </c>
      <c r="AK73" s="31">
        <f>AVERAGE(0.66,0.59,0.62)</f>
        <v>0.62333333333333341</v>
      </c>
      <c r="AM73" s="29">
        <v>96</v>
      </c>
    </row>
    <row r="74" spans="1:39">
      <c r="A74" s="19">
        <v>5</v>
      </c>
      <c r="B74" s="19">
        <v>9.1999999999999993</v>
      </c>
      <c r="C74" s="19">
        <v>1.133</v>
      </c>
      <c r="D74" s="19">
        <v>6.24</v>
      </c>
      <c r="E74" s="19"/>
      <c r="F74" s="49"/>
      <c r="G74" s="2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8">
        <f>AVERAGE(410,409.5)</f>
        <v>409.75</v>
      </c>
      <c r="S74" s="9">
        <f>AVERAGE(2.118,2.111,2.517)</f>
        <v>2.2486666666666668</v>
      </c>
      <c r="T74" s="29"/>
      <c r="U74" s="29"/>
      <c r="V74" s="29"/>
      <c r="W74" s="29"/>
      <c r="X74" s="8">
        <f>AVERAGE(122.8,127.8)</f>
        <v>125.3</v>
      </c>
      <c r="Y74" s="29"/>
      <c r="Z74" s="19">
        <v>10.199999999999999</v>
      </c>
      <c r="AA74" s="19">
        <v>1.1060000000000001</v>
      </c>
      <c r="AB74" s="19">
        <v>6.16</v>
      </c>
      <c r="AC74" s="19"/>
      <c r="AD74" s="19"/>
      <c r="AE74" s="19"/>
      <c r="AF74" s="8">
        <f>AVERAGE(410.5,416.4,415.9)</f>
        <v>414.26666666666665</v>
      </c>
      <c r="AG74" s="9">
        <f>AVERAGE(2.686,2.501,2.633)</f>
        <v>2.6066666666666665</v>
      </c>
      <c r="AH74" s="29"/>
      <c r="AI74" s="29"/>
      <c r="AJ74" s="29"/>
      <c r="AK74" s="29"/>
      <c r="AL74" s="8">
        <f>AVERAGE(122.1,129.1,127.7)</f>
        <v>126.3</v>
      </c>
      <c r="AM74" s="29"/>
    </row>
    <row r="75" spans="1:39">
      <c r="A75" s="19">
        <v>6</v>
      </c>
      <c r="B75" s="19">
        <v>7.8</v>
      </c>
      <c r="C75" s="19">
        <v>1.1459999999999999</v>
      </c>
      <c r="D75" s="19">
        <v>6.24</v>
      </c>
      <c r="E75" s="19"/>
      <c r="F75" s="49"/>
      <c r="G75" s="2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8">
        <f>AVERAGE(410.5,411.6)</f>
        <v>411.05</v>
      </c>
      <c r="S75" s="9">
        <f>AVERAGE(2.53,2.266,2.723)</f>
        <v>2.5063333333333331</v>
      </c>
      <c r="T75" s="29"/>
      <c r="U75" s="29"/>
      <c r="V75" s="29"/>
      <c r="W75" s="29"/>
      <c r="X75" s="8">
        <f>AVERAGE(94.69,93.46)</f>
        <v>94.074999999999989</v>
      </c>
      <c r="Y75" s="29"/>
      <c r="Z75" s="19">
        <v>10</v>
      </c>
      <c r="AA75" s="19">
        <v>1.097</v>
      </c>
      <c r="AB75" s="19">
        <v>6.37</v>
      </c>
      <c r="AC75" s="19"/>
      <c r="AD75" s="19"/>
      <c r="AE75" s="19"/>
      <c r="AF75" s="8">
        <f>AVERAGE(412.5,418.9,415.8)</f>
        <v>415.73333333333335</v>
      </c>
      <c r="AG75" s="9">
        <f>AVERAGE(2.733,2.671,2.856)</f>
        <v>2.7533333333333334</v>
      </c>
      <c r="AH75" s="29"/>
      <c r="AI75" s="29"/>
      <c r="AJ75" s="29"/>
      <c r="AK75" s="29"/>
      <c r="AL75" s="9">
        <f>AVERAGE(98.47,97.92,98.71)</f>
        <v>98.36666666666666</v>
      </c>
      <c r="AM75" s="29"/>
    </row>
    <row r="76" spans="1:39">
      <c r="A76" s="19">
        <v>7</v>
      </c>
      <c r="B76" s="19">
        <v>11.3</v>
      </c>
      <c r="C76" s="19">
        <v>1.135</v>
      </c>
      <c r="D76" s="19">
        <v>6.22</v>
      </c>
      <c r="E76" s="19"/>
      <c r="F76" s="49"/>
      <c r="G76" s="2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29">
        <f>AVERAGE(409.4,410.2)</f>
        <v>409.79999999999995</v>
      </c>
      <c r="S76" s="9">
        <f>AVERAGE(0.358,0.388)</f>
        <v>0.373</v>
      </c>
      <c r="T76" s="29"/>
      <c r="U76" s="29"/>
      <c r="V76" s="29"/>
      <c r="W76" s="29"/>
      <c r="X76" s="29">
        <f>AVERAGE(107.7,85.16)</f>
        <v>96.43</v>
      </c>
      <c r="Y76" s="29"/>
      <c r="Z76" s="19">
        <v>10</v>
      </c>
      <c r="AA76" s="19">
        <v>1.157</v>
      </c>
      <c r="AB76" s="19">
        <v>6.28</v>
      </c>
      <c r="AC76" s="19"/>
      <c r="AD76" s="19"/>
      <c r="AE76" s="19"/>
      <c r="AF76" s="8">
        <f>AVERAGE(410.5,417.7,415.4)</f>
        <v>414.5333333333333</v>
      </c>
      <c r="AG76" s="9">
        <f>AVERAGE(0.217,0.362,0.371)</f>
        <v>0.31666666666666665</v>
      </c>
      <c r="AH76" s="29"/>
      <c r="AI76" s="29"/>
      <c r="AJ76" s="29"/>
      <c r="AK76" s="29"/>
      <c r="AL76" s="8">
        <f>AVERAGE(116.8,189.8,96.44)</f>
        <v>134.34666666666666</v>
      </c>
      <c r="AM76" s="29"/>
    </row>
    <row r="77" spans="1:39">
      <c r="A77" s="19">
        <v>8</v>
      </c>
      <c r="B77" s="19">
        <v>10.199999999999999</v>
      </c>
      <c r="C77" s="19">
        <v>1.2030000000000001</v>
      </c>
      <c r="D77" s="19">
        <v>6.36</v>
      </c>
      <c r="E77" s="19"/>
      <c r="F77" s="49"/>
      <c r="G77" s="2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29"/>
      <c r="S77" s="29"/>
      <c r="T77" s="29"/>
      <c r="U77" s="29"/>
      <c r="V77" s="29"/>
      <c r="W77" s="29"/>
      <c r="X77" s="29"/>
      <c r="Y77" s="29"/>
      <c r="Z77" s="19">
        <v>9.5</v>
      </c>
      <c r="AA77" s="19">
        <v>1.097</v>
      </c>
      <c r="AB77" s="19">
        <v>6.26</v>
      </c>
      <c r="AC77" s="19"/>
      <c r="AD77" s="19"/>
      <c r="AE77" s="19"/>
      <c r="AF77" s="29"/>
      <c r="AG77" s="29"/>
      <c r="AH77" s="29"/>
      <c r="AI77" s="29"/>
      <c r="AJ77" s="29"/>
      <c r="AK77" s="29"/>
      <c r="AL77" s="29"/>
      <c r="AM77" s="29"/>
    </row>
    <row r="78" spans="1:39">
      <c r="A78" s="19">
        <v>9</v>
      </c>
      <c r="B78" s="19">
        <v>10.1</v>
      </c>
      <c r="C78" s="19">
        <v>1.1399999999999999</v>
      </c>
      <c r="D78" s="19">
        <v>6.32</v>
      </c>
      <c r="E78" s="19"/>
      <c r="F78" s="49"/>
      <c r="G78" s="2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29"/>
      <c r="S78" s="29"/>
      <c r="T78" s="29"/>
      <c r="U78" s="29"/>
      <c r="V78" s="29"/>
      <c r="W78" s="29"/>
      <c r="X78" s="29"/>
      <c r="Y78" s="29"/>
      <c r="Z78" s="19">
        <v>9.9</v>
      </c>
      <c r="AA78" s="19">
        <v>1.0880000000000001</v>
      </c>
      <c r="AB78" s="19">
        <v>6.19</v>
      </c>
      <c r="AC78" s="19"/>
      <c r="AD78" s="19"/>
      <c r="AE78" s="19"/>
      <c r="AF78" s="29"/>
      <c r="AG78" s="29"/>
      <c r="AH78" s="29"/>
      <c r="AI78" s="29"/>
      <c r="AJ78" s="29"/>
      <c r="AK78" s="29"/>
      <c r="AL78" s="29"/>
      <c r="AM78" s="29"/>
    </row>
    <row r="79" spans="1:39">
      <c r="A79" s="19">
        <v>10</v>
      </c>
      <c r="B79" s="19">
        <v>10.9</v>
      </c>
      <c r="C79" s="19">
        <v>1.1259999999999999</v>
      </c>
      <c r="D79" s="19">
        <v>6.32</v>
      </c>
      <c r="E79" s="19"/>
      <c r="F79" s="49"/>
      <c r="G79" s="2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29"/>
      <c r="S79" s="29"/>
      <c r="T79" s="29"/>
      <c r="U79" s="29"/>
      <c r="V79" s="29"/>
      <c r="W79" s="29"/>
      <c r="X79" s="29"/>
      <c r="Y79" s="29"/>
      <c r="Z79" s="19">
        <v>10.3</v>
      </c>
      <c r="AA79" s="19">
        <v>1.1419999999999999</v>
      </c>
      <c r="AB79" s="19">
        <v>6.32</v>
      </c>
      <c r="AC79" s="19"/>
      <c r="AD79" s="19"/>
      <c r="AE79" s="19"/>
      <c r="AF79" s="29"/>
      <c r="AG79" s="29"/>
      <c r="AH79" s="29"/>
      <c r="AI79" s="29"/>
      <c r="AJ79" s="29"/>
      <c r="AK79" s="29"/>
      <c r="AL79" s="29"/>
      <c r="AM79" s="29"/>
    </row>
    <row r="80" spans="1:39">
      <c r="A80" s="19">
        <v>11</v>
      </c>
      <c r="B80" s="19">
        <v>11.7</v>
      </c>
      <c r="C80" s="19">
        <v>1.111</v>
      </c>
      <c r="D80" s="19">
        <v>6.68</v>
      </c>
      <c r="E80" s="19"/>
      <c r="F80" s="49"/>
      <c r="G80" s="2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29"/>
      <c r="S80" s="29"/>
      <c r="T80" s="29"/>
      <c r="U80" s="29"/>
      <c r="V80" s="29"/>
      <c r="W80" s="29"/>
      <c r="X80" s="29"/>
      <c r="Y80" s="29"/>
      <c r="Z80" s="19">
        <v>10.6</v>
      </c>
      <c r="AA80" s="19">
        <v>1.0820000000000001</v>
      </c>
      <c r="AB80" s="19">
        <v>6.13</v>
      </c>
      <c r="AC80" s="19"/>
      <c r="AD80" s="19"/>
      <c r="AE80" s="19"/>
      <c r="AF80" s="29"/>
      <c r="AG80" s="29"/>
      <c r="AH80" s="29"/>
      <c r="AI80" s="29"/>
      <c r="AJ80" s="29"/>
      <c r="AK80" s="29"/>
      <c r="AL80" s="29"/>
      <c r="AM80" s="29"/>
    </row>
    <row r="81" spans="1:39">
      <c r="A81" s="19">
        <v>12</v>
      </c>
      <c r="B81" s="19">
        <v>10</v>
      </c>
      <c r="C81" s="19">
        <v>1.1479999999999999</v>
      </c>
      <c r="D81" s="19">
        <v>6.34</v>
      </c>
      <c r="E81" s="19"/>
      <c r="F81" s="49"/>
      <c r="G81" s="2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29"/>
      <c r="S81" s="29"/>
      <c r="T81" s="29"/>
      <c r="U81" s="29"/>
      <c r="V81" s="29"/>
      <c r="W81" s="29"/>
      <c r="X81" s="29"/>
      <c r="Y81" s="29"/>
      <c r="Z81" s="19">
        <v>9.9</v>
      </c>
      <c r="AA81" s="19">
        <v>1.1200000000000001</v>
      </c>
      <c r="AB81" s="19">
        <v>6.24</v>
      </c>
      <c r="AC81" s="19"/>
      <c r="AD81" s="19"/>
      <c r="AE81" s="19"/>
      <c r="AF81" s="29"/>
      <c r="AG81" s="29"/>
      <c r="AH81" s="29"/>
      <c r="AI81" s="29"/>
      <c r="AJ81" s="29"/>
      <c r="AK81" s="29"/>
      <c r="AL81" s="29"/>
      <c r="AM81" s="29"/>
    </row>
    <row r="82" spans="1:39">
      <c r="A82" s="19">
        <v>13</v>
      </c>
      <c r="B82" s="19">
        <v>9.5</v>
      </c>
      <c r="C82" s="19">
        <v>1.1559999999999999</v>
      </c>
      <c r="D82" s="19">
        <v>6.42</v>
      </c>
      <c r="E82" s="19"/>
      <c r="F82" s="49"/>
      <c r="G82" s="2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29"/>
      <c r="S82" s="29"/>
      <c r="T82" s="29"/>
      <c r="U82" s="29"/>
      <c r="V82" s="29"/>
      <c r="W82" s="29"/>
      <c r="X82" s="29"/>
      <c r="Y82" s="29"/>
      <c r="Z82" s="19">
        <v>9.6</v>
      </c>
      <c r="AA82" s="19">
        <v>1.111</v>
      </c>
      <c r="AB82" s="19">
        <v>6.58</v>
      </c>
      <c r="AC82" s="19"/>
      <c r="AD82" s="19"/>
      <c r="AE82" s="19"/>
      <c r="AF82" s="29"/>
      <c r="AG82" s="29"/>
      <c r="AH82" s="29"/>
      <c r="AI82" s="29"/>
      <c r="AJ82" s="29"/>
      <c r="AK82" s="29"/>
      <c r="AL82" s="29"/>
      <c r="AM82" s="29"/>
    </row>
    <row r="83" spans="1:39">
      <c r="A83" s="19">
        <v>14</v>
      </c>
      <c r="B83" s="19">
        <v>10</v>
      </c>
      <c r="C83" s="19">
        <v>1.1339999999999999</v>
      </c>
      <c r="D83" s="19">
        <v>6.34</v>
      </c>
      <c r="E83" s="19"/>
      <c r="F83" s="49"/>
      <c r="G83" s="2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29"/>
      <c r="S83" s="29"/>
      <c r="T83" s="29"/>
      <c r="U83" s="29"/>
      <c r="V83" s="29"/>
      <c r="W83" s="29"/>
      <c r="X83" s="29"/>
      <c r="Y83" s="29"/>
      <c r="Z83" s="19">
        <v>10.3</v>
      </c>
      <c r="AA83" s="19">
        <v>1.0860000000000001</v>
      </c>
      <c r="AB83" s="19">
        <v>6.25</v>
      </c>
      <c r="AC83" s="19"/>
      <c r="AD83" s="19"/>
      <c r="AE83" s="19"/>
      <c r="AF83" s="29"/>
      <c r="AG83" s="29"/>
      <c r="AH83" s="29"/>
      <c r="AI83" s="29"/>
      <c r="AJ83" s="29"/>
      <c r="AK83" s="29"/>
      <c r="AL83" s="29"/>
      <c r="AM83" s="29"/>
    </row>
    <row r="84" spans="1:39">
      <c r="A84" s="19">
        <v>15</v>
      </c>
      <c r="B84" s="19">
        <v>9.6999999999999993</v>
      </c>
      <c r="C84" s="19">
        <v>1.135</v>
      </c>
      <c r="D84" s="19">
        <v>6.3</v>
      </c>
      <c r="E84" s="19"/>
      <c r="F84" s="49"/>
      <c r="G84" s="2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29"/>
      <c r="S84" s="29"/>
      <c r="T84" s="29"/>
      <c r="U84" s="29"/>
      <c r="V84" s="29"/>
      <c r="W84" s="29"/>
      <c r="X84" s="29"/>
      <c r="Y84" s="29"/>
      <c r="Z84" s="19">
        <v>9.9</v>
      </c>
      <c r="AA84" s="19">
        <v>1.1399999999999999</v>
      </c>
      <c r="AB84" s="19">
        <v>6.16</v>
      </c>
      <c r="AC84" s="19"/>
      <c r="AD84" s="19"/>
      <c r="AE84" s="19"/>
      <c r="AF84" s="29"/>
      <c r="AG84" s="29"/>
      <c r="AH84" s="29"/>
      <c r="AI84" s="29"/>
      <c r="AJ84" s="29"/>
      <c r="AK84" s="29"/>
      <c r="AL84" s="29"/>
      <c r="AM84" s="29"/>
    </row>
    <row r="85" spans="1:39">
      <c r="A85" s="19">
        <v>16</v>
      </c>
      <c r="B85" s="19">
        <v>12</v>
      </c>
      <c r="C85" s="19">
        <v>1.1519999999999999</v>
      </c>
      <c r="D85" s="19">
        <v>6.25</v>
      </c>
      <c r="E85" s="19"/>
      <c r="F85" s="49"/>
      <c r="G85" s="2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29"/>
      <c r="S85" s="29"/>
      <c r="T85" s="29"/>
      <c r="U85" s="29"/>
      <c r="V85" s="29"/>
      <c r="W85" s="29"/>
      <c r="X85" s="29"/>
      <c r="Y85" s="29"/>
      <c r="Z85" s="19">
        <v>8.3000000000000007</v>
      </c>
      <c r="AA85" s="19">
        <v>1.091</v>
      </c>
      <c r="AB85" s="19">
        <v>6.27</v>
      </c>
      <c r="AC85" s="19"/>
      <c r="AD85" s="19"/>
      <c r="AE85" s="19"/>
      <c r="AF85" s="29"/>
      <c r="AG85" s="29"/>
      <c r="AH85" s="29"/>
      <c r="AI85" s="29"/>
      <c r="AJ85" s="29"/>
      <c r="AK85" s="29"/>
      <c r="AL85" s="29"/>
      <c r="AM85" s="29"/>
    </row>
    <row r="86" spans="1:39">
      <c r="A86" s="19">
        <v>17</v>
      </c>
      <c r="B86" s="19">
        <v>12.1</v>
      </c>
      <c r="C86" s="19">
        <v>1.123</v>
      </c>
      <c r="D86" s="19">
        <v>6.48</v>
      </c>
      <c r="E86" s="19"/>
      <c r="F86" s="49"/>
      <c r="G86" s="2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29"/>
      <c r="S86" s="29"/>
      <c r="T86" s="29"/>
      <c r="U86" s="29"/>
      <c r="V86" s="29"/>
      <c r="W86" s="29"/>
      <c r="X86" s="29"/>
      <c r="Y86" s="29"/>
      <c r="Z86" s="19">
        <v>8.3000000000000007</v>
      </c>
      <c r="AA86" s="19">
        <v>1.0720000000000001</v>
      </c>
      <c r="AB86" s="19">
        <v>6.17</v>
      </c>
      <c r="AC86" s="19"/>
      <c r="AD86" s="19"/>
      <c r="AE86" s="19"/>
      <c r="AF86" s="29"/>
      <c r="AG86" s="29"/>
      <c r="AH86" s="29"/>
      <c r="AI86" s="29"/>
      <c r="AJ86" s="29"/>
      <c r="AK86" s="29"/>
      <c r="AL86" s="29"/>
      <c r="AM86" s="29"/>
    </row>
    <row r="87" spans="1:39">
      <c r="A87" s="19">
        <v>18</v>
      </c>
      <c r="B87" s="19">
        <v>8.6</v>
      </c>
      <c r="C87" s="19">
        <v>1.141</v>
      </c>
      <c r="D87" s="19">
        <v>6.4</v>
      </c>
      <c r="E87" s="19"/>
      <c r="F87" s="49"/>
      <c r="G87" s="2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29"/>
      <c r="S87" s="29"/>
      <c r="T87" s="29"/>
      <c r="U87" s="29"/>
      <c r="V87" s="29"/>
      <c r="W87" s="29"/>
      <c r="X87" s="29"/>
      <c r="Y87" s="29"/>
      <c r="Z87" s="19">
        <v>8.5</v>
      </c>
      <c r="AA87" s="19">
        <v>1.1299999999999999</v>
      </c>
      <c r="AB87" s="19">
        <v>6.28</v>
      </c>
      <c r="AC87" s="19"/>
      <c r="AD87" s="19"/>
      <c r="AE87" s="19"/>
      <c r="AF87" s="29"/>
      <c r="AG87" s="29"/>
      <c r="AH87" s="29"/>
      <c r="AI87" s="29"/>
      <c r="AJ87" s="29"/>
      <c r="AK87" s="29"/>
      <c r="AL87" s="29"/>
      <c r="AM87" s="29"/>
    </row>
    <row r="88" spans="1:39">
      <c r="A88" s="19">
        <v>19</v>
      </c>
      <c r="B88" s="19">
        <v>10.7</v>
      </c>
      <c r="C88" s="19">
        <v>1.175</v>
      </c>
      <c r="D88" s="19">
        <v>6.32</v>
      </c>
      <c r="E88" s="19"/>
      <c r="F88" s="49"/>
      <c r="G88" s="2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29"/>
      <c r="S88" s="29"/>
      <c r="T88" s="29"/>
      <c r="U88" s="29"/>
      <c r="V88" s="29"/>
      <c r="W88" s="29"/>
      <c r="X88" s="29"/>
      <c r="Y88" s="29"/>
      <c r="Z88" s="19">
        <v>8.3000000000000007</v>
      </c>
      <c r="AA88" s="19">
        <v>1.1850000000000001</v>
      </c>
      <c r="AB88" s="19">
        <v>6.52</v>
      </c>
      <c r="AC88" s="19"/>
      <c r="AD88" s="19"/>
      <c r="AE88" s="19"/>
      <c r="AF88" s="29"/>
      <c r="AG88" s="29"/>
      <c r="AH88" s="29"/>
      <c r="AI88" s="29"/>
      <c r="AJ88" s="29"/>
      <c r="AK88" s="29"/>
      <c r="AL88" s="29"/>
      <c r="AM88" s="29"/>
    </row>
    <row r="89" spans="1:39">
      <c r="A89" s="19">
        <v>20</v>
      </c>
      <c r="B89" s="19">
        <v>10.3</v>
      </c>
      <c r="C89" s="19">
        <v>1.115</v>
      </c>
      <c r="D89" s="19">
        <v>6.5</v>
      </c>
      <c r="E89" s="19"/>
      <c r="F89" s="49"/>
      <c r="G89" s="2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29"/>
      <c r="S89" s="29"/>
      <c r="T89" s="29"/>
      <c r="U89" s="29"/>
      <c r="V89" s="29"/>
      <c r="W89" s="29"/>
      <c r="X89" s="29"/>
      <c r="Y89" s="29"/>
      <c r="Z89" s="19">
        <v>10.199999999999999</v>
      </c>
      <c r="AA89" s="19">
        <v>1.1000000000000001</v>
      </c>
      <c r="AB89" s="19">
        <v>6.16</v>
      </c>
      <c r="AC89" s="19"/>
      <c r="AD89" s="19"/>
      <c r="AE89" s="19"/>
      <c r="AF89" s="29"/>
      <c r="AG89" s="29"/>
      <c r="AH89" s="29"/>
      <c r="AI89" s="29"/>
      <c r="AJ89" s="29"/>
      <c r="AK89" s="29"/>
      <c r="AL89" s="29"/>
      <c r="AM89" s="29"/>
    </row>
    <row r="90" spans="1:39">
      <c r="A90" s="19">
        <v>21</v>
      </c>
      <c r="B90" s="19">
        <v>11.2</v>
      </c>
      <c r="C90" s="19">
        <v>1.151</v>
      </c>
      <c r="D90" s="19">
        <v>6.67</v>
      </c>
      <c r="E90" s="19"/>
      <c r="F90" s="49"/>
      <c r="G90" s="2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29"/>
      <c r="S90" s="29"/>
      <c r="T90" s="29"/>
      <c r="U90" s="29"/>
      <c r="V90" s="29"/>
      <c r="W90" s="29"/>
      <c r="X90" s="29"/>
      <c r="Y90" s="29"/>
      <c r="Z90" s="19">
        <v>8.9</v>
      </c>
      <c r="AA90" s="19">
        <v>1.091</v>
      </c>
      <c r="AB90" s="19">
        <v>6.26</v>
      </c>
      <c r="AC90" s="19"/>
      <c r="AD90" s="19"/>
      <c r="AE90" s="19"/>
      <c r="AF90" s="29"/>
      <c r="AG90" s="29"/>
      <c r="AH90" s="29"/>
      <c r="AI90" s="29"/>
      <c r="AJ90" s="29"/>
      <c r="AK90" s="29"/>
      <c r="AL90" s="29"/>
      <c r="AM90" s="29"/>
    </row>
    <row r="91" spans="1:39">
      <c r="A91" s="19">
        <v>22</v>
      </c>
      <c r="B91" s="19">
        <v>11.6</v>
      </c>
      <c r="C91" s="19">
        <v>1.1259999999999999</v>
      </c>
      <c r="D91" s="19">
        <v>6.33</v>
      </c>
      <c r="E91" s="19"/>
      <c r="F91" s="49"/>
      <c r="G91" s="2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29"/>
      <c r="S91" s="29"/>
      <c r="T91" s="29"/>
      <c r="U91" s="29"/>
      <c r="V91" s="29"/>
      <c r="W91" s="29"/>
      <c r="X91" s="29"/>
      <c r="Y91" s="29"/>
      <c r="Z91" s="19">
        <v>8.5</v>
      </c>
      <c r="AA91" s="19">
        <v>1.08</v>
      </c>
      <c r="AB91" s="19">
        <v>6.36</v>
      </c>
      <c r="AC91" s="19"/>
      <c r="AD91" s="19"/>
      <c r="AE91" s="19"/>
      <c r="AF91" s="29"/>
      <c r="AG91" s="29"/>
      <c r="AH91" s="29"/>
      <c r="AI91" s="29"/>
      <c r="AJ91" s="29"/>
      <c r="AK91" s="29"/>
      <c r="AL91" s="29"/>
      <c r="AM91" s="29"/>
    </row>
    <row r="92" spans="1:39">
      <c r="A92" s="17" t="s">
        <v>113</v>
      </c>
      <c r="B92" s="9">
        <f>AVERAGE(B70:B91)</f>
        <v>10.44090909090909</v>
      </c>
      <c r="C92" s="9">
        <f t="shared" ref="C92" si="86">AVERAGE(C70:C91)</f>
        <v>1.1410454545454547</v>
      </c>
      <c r="D92" s="9">
        <f t="shared" ref="D92" si="87">AVERAGE(D70:D91)</f>
        <v>6.3763636363636378</v>
      </c>
      <c r="R92" s="9">
        <f>AVERAGE(R70:R91)</f>
        <v>409.61666666666662</v>
      </c>
      <c r="S92" s="9">
        <f>AVERAGE(S70:S91)</f>
        <v>1.6728333333333332</v>
      </c>
      <c r="T92" s="9">
        <f t="shared" ref="T92" si="88">AVERAGE(T70:T91)</f>
        <v>0.71350000000000002</v>
      </c>
      <c r="U92" s="9">
        <f t="shared" ref="U92" si="89">AVERAGE(U70:U91)</f>
        <v>1.1938333333333333</v>
      </c>
      <c r="V92" s="9">
        <f t="shared" ref="V92" si="90">AVERAGE(V70:V91)</f>
        <v>0.84283333333333332</v>
      </c>
      <c r="W92" s="9">
        <f t="shared" ref="W92" si="91">AVERAGE(W70:W91)</f>
        <v>0.60166666666666668</v>
      </c>
      <c r="X92" s="9">
        <f t="shared" ref="X92" si="92">AVERAGE(X70:X91)</f>
        <v>109.65083333333332</v>
      </c>
      <c r="Y92" s="9">
        <f t="shared" ref="Y92" si="93">AVERAGE(Y70:Y91)</f>
        <v>97</v>
      </c>
      <c r="Z92" s="9">
        <f>AVERAGE(Z70:Z91)</f>
        <v>9.4954545454545478</v>
      </c>
      <c r="AA92" s="9">
        <f t="shared" ref="AA92" si="94">AVERAGE(AA70:AA91)</f>
        <v>1.1139545454545454</v>
      </c>
      <c r="AB92" s="9">
        <f t="shared" ref="AB92" si="95">AVERAGE(AB70:AB91)</f>
        <v>6.26</v>
      </c>
      <c r="AF92" s="9">
        <f>AVERAGE(AF70:AF91)</f>
        <v>412.95555555555552</v>
      </c>
      <c r="AG92" s="9">
        <f>AVERAGE(AG70:AG91)</f>
        <v>1.8639444444444446</v>
      </c>
      <c r="AH92" s="9">
        <f t="shared" ref="AH92" si="96">AVERAGE(AH70:AH91)</f>
        <v>0.86516666666666664</v>
      </c>
      <c r="AI92" s="9">
        <f t="shared" ref="AI92" si="97">AVERAGE(AI70:AI91)</f>
        <v>1.3134999999999999</v>
      </c>
      <c r="AJ92" s="9">
        <f t="shared" ref="AJ92" si="98">AVERAGE(AJ70:AJ91)</f>
        <v>1.0363333333333333</v>
      </c>
      <c r="AK92" s="9">
        <f t="shared" ref="AK92" si="99">AVERAGE(AK70:AK91)</f>
        <v>0.63166666666666671</v>
      </c>
      <c r="AL92" s="9">
        <f t="shared" ref="AL92" si="100">AVERAGE(AL70:AL91)</f>
        <v>117.96055555555556</v>
      </c>
      <c r="AM92" s="9">
        <f t="shared" ref="AM92" si="101">AVERAGE(AM70:AM91)</f>
        <v>96</v>
      </c>
    </row>
    <row r="93" spans="1:39">
      <c r="A93" s="17" t="s">
        <v>114</v>
      </c>
      <c r="B93" s="19">
        <f>MEDIAN(B70:B91)</f>
        <v>10.4</v>
      </c>
      <c r="C93" s="19">
        <f t="shared" ref="C93:D93" si="102">MEDIAN(C70:C91)</f>
        <v>1.1375</v>
      </c>
      <c r="D93" s="19">
        <f t="shared" si="102"/>
        <v>6.34</v>
      </c>
      <c r="F93" s="23">
        <f>F72</f>
        <v>0.10714285714285711</v>
      </c>
      <c r="G93" s="22">
        <f>G70</f>
        <v>1.7899999999999999E-2</v>
      </c>
      <c r="R93" s="9">
        <f>MEDIAN(R70:R91)</f>
        <v>409.57499999999999</v>
      </c>
      <c r="S93" s="9">
        <f>MEDIAN(S70:S91)</f>
        <v>2.2683333333333335</v>
      </c>
      <c r="T93" s="9">
        <f t="shared" ref="T93:Y93" si="103">MEDIAN(T70:T91)</f>
        <v>0.71350000000000002</v>
      </c>
      <c r="U93" s="9">
        <f t="shared" si="103"/>
        <v>1.1938333333333333</v>
      </c>
      <c r="V93" s="9">
        <f t="shared" si="103"/>
        <v>0.84283333333333332</v>
      </c>
      <c r="W93" s="9">
        <f t="shared" si="103"/>
        <v>0.60166666666666668</v>
      </c>
      <c r="X93" s="19">
        <f t="shared" si="103"/>
        <v>108.215</v>
      </c>
      <c r="Y93" s="19">
        <f t="shared" si="103"/>
        <v>97</v>
      </c>
      <c r="Z93" s="19">
        <f>MEDIAN(Z70:Z91)</f>
        <v>9.75</v>
      </c>
      <c r="AA93" s="19">
        <f t="shared" ref="AA93:AB93" si="104">MEDIAN(AA70:AA91)</f>
        <v>1.1085</v>
      </c>
      <c r="AB93" s="19">
        <f t="shared" si="104"/>
        <v>6.2549999999999999</v>
      </c>
      <c r="AD93" s="23">
        <f>AD72</f>
        <v>7.1428571428571466E-2</v>
      </c>
      <c r="AE93" s="22">
        <f>AE70</f>
        <v>1.4500000000000001E-2</v>
      </c>
      <c r="AF93" s="9">
        <f>MEDIAN(AF70:AF91)</f>
        <v>412.88333333333333</v>
      </c>
      <c r="AG93" s="9">
        <f>MEDIAN(AG70:AG91)</f>
        <v>2.5618333333333334</v>
      </c>
      <c r="AH93" s="9">
        <f t="shared" ref="AH93:AM93" si="105">MEDIAN(AH70:AH91)</f>
        <v>0.86516666666666664</v>
      </c>
      <c r="AI93" s="9">
        <f t="shared" si="105"/>
        <v>1.3134999999999999</v>
      </c>
      <c r="AJ93" s="9">
        <f t="shared" si="105"/>
        <v>1.0363333333333333</v>
      </c>
      <c r="AK93" s="9">
        <f t="shared" si="105"/>
        <v>0.63166666666666671</v>
      </c>
      <c r="AL93" s="19">
        <f t="shared" si="105"/>
        <v>125.19999999999999</v>
      </c>
      <c r="AM93" s="19">
        <f t="shared" si="105"/>
        <v>96</v>
      </c>
    </row>
    <row r="94" spans="1:39" ht="28.5">
      <c r="A94" s="17" t="s">
        <v>115</v>
      </c>
      <c r="B94" s="9">
        <f>STDEV(B70:B91)</f>
        <v>1.083055242362406</v>
      </c>
      <c r="C94" s="9">
        <f t="shared" ref="C94:D94" si="106">STDEV(C70:C91)</f>
        <v>2.2683069567887973E-2</v>
      </c>
      <c r="D94" s="9">
        <f t="shared" si="106"/>
        <v>0.12733702766561675</v>
      </c>
      <c r="R94" s="9">
        <f>STDEV(R70:R91)</f>
        <v>0.84537959917178518</v>
      </c>
      <c r="S94" s="9">
        <f>STDEV(S70:S91)</f>
        <v>1.071819610651801</v>
      </c>
      <c r="T94" s="9">
        <f t="shared" ref="T94:Y94" si="107">STDEV(T70:T91)</f>
        <v>5.0204581464244134E-2</v>
      </c>
      <c r="U94" s="9">
        <f t="shared" si="107"/>
        <v>2.5220141862320244E-2</v>
      </c>
      <c r="V94" s="9">
        <f t="shared" si="107"/>
        <v>8.8859752169108561E-2</v>
      </c>
      <c r="W94" s="9">
        <f t="shared" si="107"/>
        <v>2.3570226039552129E-3</v>
      </c>
      <c r="X94" s="9">
        <f t="shared" si="107"/>
        <v>15.508442996209164</v>
      </c>
      <c r="Y94" s="9">
        <f t="shared" si="107"/>
        <v>1.4142135623730951</v>
      </c>
      <c r="Z94" s="9">
        <f>STDEV(Z70:Z91)</f>
        <v>1.0683664757033986</v>
      </c>
      <c r="AA94" s="9">
        <f t="shared" ref="AA94:AB94" si="108">STDEV(AA70:AA91)</f>
        <v>2.9671980165240159E-2</v>
      </c>
      <c r="AB94" s="9">
        <f t="shared" si="108"/>
        <v>0.11976166808650542</v>
      </c>
      <c r="AF94" s="9">
        <f>STDEV(AF70:AF91)</f>
        <v>2.1463836942597445</v>
      </c>
      <c r="AG94" s="9">
        <f>STDEV(AG70:AG91)</f>
        <v>1.220770820545894</v>
      </c>
      <c r="AH94" s="9">
        <f t="shared" ref="AH94:AM94" si="109">STDEV(AH70:AH91)</f>
        <v>6.0575480921648599E-2</v>
      </c>
      <c r="AI94" s="9">
        <f t="shared" si="109"/>
        <v>4.9497474683059157E-3</v>
      </c>
      <c r="AJ94" s="9">
        <f t="shared" si="109"/>
        <v>3.2055507413790076E-2</v>
      </c>
      <c r="AK94" s="9">
        <f t="shared" si="109"/>
        <v>1.178511301977575E-2</v>
      </c>
      <c r="AL94" s="9">
        <f t="shared" si="109"/>
        <v>16.253519334000824</v>
      </c>
      <c r="AM94" s="9">
        <f t="shared" si="109"/>
        <v>0</v>
      </c>
    </row>
    <row r="95" spans="1:39">
      <c r="A95" s="17" t="s">
        <v>116</v>
      </c>
      <c r="B95" s="9">
        <f>VAR(B70:B91)</f>
        <v>1.17300865800869</v>
      </c>
      <c r="C95" s="20">
        <f t="shared" ref="C95:D95" si="110">VAR(C70:C91)</f>
        <v>5.1452164502164546E-4</v>
      </c>
      <c r="D95" s="20">
        <f t="shared" si="110"/>
        <v>1.6214718614714047E-2</v>
      </c>
      <c r="R95" s="9">
        <f>VAR(R70:R91)</f>
        <v>0.71466666669584811</v>
      </c>
      <c r="S95" s="9">
        <f>VAR(S70:S91)</f>
        <v>1.1487972777777784</v>
      </c>
      <c r="T95" s="9">
        <f t="shared" ref="T95:Y95" si="111">VAR(T70:T91)</f>
        <v>2.5204999999999256E-3</v>
      </c>
      <c r="U95" s="9">
        <f t="shared" si="111"/>
        <v>6.36055555555558E-4</v>
      </c>
      <c r="V95" s="9">
        <f t="shared" si="111"/>
        <v>7.8960555555553924E-3</v>
      </c>
      <c r="W95" s="9">
        <f t="shared" si="111"/>
        <v>5.5555555555558125E-6</v>
      </c>
      <c r="X95" s="9">
        <f t="shared" si="111"/>
        <v>240.51180416666904</v>
      </c>
      <c r="Y95" s="9">
        <f t="shared" si="111"/>
        <v>2</v>
      </c>
      <c r="Z95" s="9">
        <f>VAR(Z70:Z91)</f>
        <v>1.1414069264069007</v>
      </c>
      <c r="AA95" s="20">
        <f t="shared" ref="AA95:AB95" si="112">VAR(AA70:AA91)</f>
        <v>8.8042640692640535E-4</v>
      </c>
      <c r="AB95" s="20">
        <f t="shared" si="112"/>
        <v>1.4342857142862288E-2</v>
      </c>
      <c r="AF95" s="9">
        <f>VAR(AF70:AF91)</f>
        <v>4.6069629629841078</v>
      </c>
      <c r="AG95" s="9">
        <f>VAR(AG70:AG91)</f>
        <v>1.4902813962962953</v>
      </c>
      <c r="AH95" s="9">
        <f t="shared" ref="AH95:AM95" si="113">VAR(AH70:AH91)</f>
        <v>3.6693888888890136E-3</v>
      </c>
      <c r="AI95" s="9">
        <f t="shared" si="113"/>
        <v>2.4500000000000819E-5</v>
      </c>
      <c r="AJ95" s="9">
        <f t="shared" si="113"/>
        <v>1.0275555555555507E-3</v>
      </c>
      <c r="AK95" s="9">
        <f t="shared" si="113"/>
        <v>1.3888888888888791E-4</v>
      </c>
      <c r="AL95" s="9">
        <f t="shared" si="113"/>
        <v>264.1768907407386</v>
      </c>
      <c r="AM95" s="9">
        <f t="shared" si="113"/>
        <v>0</v>
      </c>
    </row>
    <row r="96" spans="1:39" ht="28.5">
      <c r="A96" s="17" t="s">
        <v>123</v>
      </c>
      <c r="B96" s="9">
        <f>-STANDARDIZE(B95,0.8,B94)</f>
        <v>-0.34440409262510718</v>
      </c>
      <c r="C96" s="9">
        <f>-STANDARDIZE(C95,0.008,C94)</f>
        <v>0.33000288310076936</v>
      </c>
      <c r="D96" s="9">
        <f>-STANDARDIZE(D95,0.08,D94)</f>
        <v>0.50091699605855577</v>
      </c>
      <c r="R96" s="9">
        <f>-STANDARDIZE(R95,0.8,R94)</f>
        <v>0.10094084762366237</v>
      </c>
      <c r="S96" s="9">
        <f t="shared" ref="S96" si="114">-STANDARDIZE(S95,0.8,S94)</f>
        <v>-0.32542535545292534</v>
      </c>
      <c r="T96" s="9">
        <f>-STANDARDIZE(T95,0.08,0.02)</f>
        <v>3.8739750000000037</v>
      </c>
      <c r="U96" s="9">
        <f>-STANDARDIZE(U95,0.08,U94)</f>
        <v>3.146847661591345</v>
      </c>
      <c r="V96" s="9">
        <f>-STANDARDIZE(V95,0.08,V94)</f>
        <v>0.81143535385090815</v>
      </c>
      <c r="W96" s="9">
        <f>-STANDARDIZE(W95,0.08,0.2)</f>
        <v>0.39997222222222223</v>
      </c>
      <c r="X96" s="9">
        <f t="shared" ref="X96" si="115">-STANDARDIZE(X95,0.8,X94)</f>
        <v>-15.456858191712955</v>
      </c>
      <c r="Y96" s="9">
        <f>-STANDARDIZE(Y95,0.008,0.02)</f>
        <v>-99.6</v>
      </c>
      <c r="Z96" s="9">
        <f>-STANDARDIZE(Z95,0.08,Z94)</f>
        <v>-0.99348580336918946</v>
      </c>
      <c r="AA96" s="9">
        <f>-STANDARDIZE(AA95,0.008,AA94)</f>
        <v>0.23994265139789908</v>
      </c>
      <c r="AB96" s="9">
        <f t="shared" ref="AB96" si="116">-STANDARDIZE(AB95,0.08,AB94)</f>
        <v>0.54823169972643249</v>
      </c>
      <c r="AF96" s="9">
        <f>-STANDARDIZE(AF95,0.8,AF94)</f>
        <v>-1.7736637550710952</v>
      </c>
      <c r="AG96" s="9">
        <f t="shared" ref="AG96" si="117">-STANDARDIZE(AG95,0.8,AG94)</f>
        <v>-0.56544716229998115</v>
      </c>
      <c r="AH96" s="9">
        <f>-STANDARDIZE(AH95,0.08,0.02)</f>
        <v>3.8165305555555493</v>
      </c>
      <c r="AI96" s="9">
        <f>-STANDARDIZE(AI95,0.08,AI94)</f>
        <v>16.157490965366797</v>
      </c>
      <c r="AJ96" s="9">
        <f>-STANDARDIZE(AJ95,0.08,AJ94)</f>
        <v>2.463615485009325</v>
      </c>
      <c r="AK96" s="9">
        <f>-STANDARDIZE(AK95,0.08,0.2)</f>
        <v>0.39930555555555558</v>
      </c>
      <c r="AL96" s="9">
        <f t="shared" ref="AL96" si="118">-STANDARDIZE(AL95,0.8,AL94)</f>
        <v>-16.204299224585721</v>
      </c>
      <c r="AM96" s="9">
        <f>-STANDARDIZE(AM95,0.008,0.02)</f>
        <v>0.4</v>
      </c>
    </row>
    <row r="97" spans="1:39" ht="28.5">
      <c r="A97" s="17" t="s">
        <v>122</v>
      </c>
      <c r="B97" s="9">
        <f>STANDARDIZE(B93,15,B94)</f>
        <v>-4.2472441109894676</v>
      </c>
      <c r="C97" s="9">
        <f>-STANDARDIZE(C93,1.14,C94)</f>
        <v>0.11021436020895307</v>
      </c>
      <c r="D97" s="9">
        <f>STANDARDIZE(D93,6.5,D94)</f>
        <v>-1.2565080474483461</v>
      </c>
      <c r="F97" s="26">
        <f>-STANDARDIZE(F93,3.5%,0.1)</f>
        <v>-0.72142857142857097</v>
      </c>
      <c r="G97" s="25">
        <f>-STANDARDIZE(G93,0.75%,0.1)</f>
        <v>-0.104</v>
      </c>
      <c r="R97" s="9">
        <f>STANDARDIZE(R93,410,R94)</f>
        <v>-0.50273273736009494</v>
      </c>
      <c r="S97" s="9">
        <f>-STANDARDIZE(S93,2,S94)</f>
        <v>-0.25035307309795646</v>
      </c>
      <c r="T97" s="9">
        <f>STANDARDIZE(T93,1.2,T94)</f>
        <v>-9.6903506773876167</v>
      </c>
      <c r="U97" s="9">
        <f>-STANDARDIZE(U93,0.15,U94)</f>
        <v>-41.388876360479799</v>
      </c>
      <c r="V97" s="9">
        <f>STANDARDIZE(V93,0.2,V94)</f>
        <v>7.2342462998316766</v>
      </c>
      <c r="W97" s="9">
        <f>STANDARDIZE(W93,0.75,0.1)</f>
        <v>-1.4833333333333332</v>
      </c>
      <c r="X97" s="9">
        <f>-STANDARDIZE(X93,8,X94)</f>
        <v>-6.4619639782340661</v>
      </c>
      <c r="Y97" s="9">
        <f>-STANDARDIZE(Y93,75,1)</f>
        <v>-22</v>
      </c>
      <c r="Z97" s="24">
        <f>STANDARDIZE(Z93,15,Z94)</f>
        <v>-4.9140441219324744</v>
      </c>
      <c r="AA97" s="9">
        <f>-STANDARDIZE(AA93,1,AA94)</f>
        <v>-3.656648440575077</v>
      </c>
      <c r="AB97" s="9">
        <f>STANDARDIZE(AB93,7.1,AB94)</f>
        <v>-7.0556799475241547</v>
      </c>
      <c r="AD97" s="28">
        <f>-STANDARDIZE(AD93,3.5%,0.1)</f>
        <v>-0.3642857142857146</v>
      </c>
      <c r="AE97" s="27">
        <f>-STANDARDIZE(AE93,0.75%,0.1)</f>
        <v>-7.0000000000000007E-2</v>
      </c>
      <c r="AF97" s="9">
        <f>STANDARDIZE(AF93,410,AF94)</f>
        <v>1.3433447808257526</v>
      </c>
      <c r="AG97" s="9">
        <f>-STANDARDIZE(AG93,2,AG94)</f>
        <v>-0.46022834415561925</v>
      </c>
      <c r="AH97" s="9">
        <f>STANDARDIZE(AH93,1.2,AH94)</f>
        <v>-5.5275390015710109</v>
      </c>
      <c r="AI97" s="9">
        <f>-STANDARDIZE(AI93,0.15,AI94)</f>
        <v>-235.06249711729549</v>
      </c>
      <c r="AJ97" s="9">
        <f>STANDARDIZE(AJ93,0.2,AJ94)</f>
        <v>26.090160499956649</v>
      </c>
      <c r="AK97" s="9">
        <f>STANDARDIZE(AK93,0.75,0.1)</f>
        <v>-1.1833333333333329</v>
      </c>
      <c r="AL97" s="9">
        <f>-STANDARDIZE(AL93,8,AL94)</f>
        <v>-7.2107460293124754</v>
      </c>
      <c r="AM97" s="9">
        <f>-STANDARDIZE(AM93,75,1)</f>
        <v>-21</v>
      </c>
    </row>
    <row r="98" spans="1:39">
      <c r="A98" s="12" t="s">
        <v>125</v>
      </c>
      <c r="B98" s="98" t="s">
        <v>124</v>
      </c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9" t="s">
        <v>128</v>
      </c>
      <c r="S98" s="99"/>
      <c r="T98" s="99"/>
      <c r="U98" s="99"/>
      <c r="V98" s="99"/>
      <c r="W98" s="99"/>
      <c r="X98" s="99"/>
      <c r="Y98" s="99"/>
      <c r="Z98" s="98" t="s">
        <v>124</v>
      </c>
      <c r="AA98" s="98"/>
      <c r="AB98" s="98"/>
      <c r="AC98" s="98"/>
      <c r="AD98" s="98"/>
      <c r="AE98" s="98"/>
      <c r="AF98" s="99" t="s">
        <v>128</v>
      </c>
      <c r="AG98" s="99"/>
      <c r="AH98" s="99"/>
      <c r="AI98" s="99"/>
      <c r="AJ98" s="99"/>
      <c r="AK98" s="99"/>
      <c r="AL98" s="99"/>
      <c r="AM98" s="99"/>
    </row>
    <row r="99" spans="1:39">
      <c r="A99" s="12" t="s">
        <v>116</v>
      </c>
      <c r="B99" s="90">
        <f>AVERAGE(B96:D96)</f>
        <v>0.16217192884473933</v>
      </c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1">
        <v>-0.57999999999999996</v>
      </c>
      <c r="S99" s="92"/>
      <c r="T99" s="92"/>
      <c r="U99" s="92"/>
      <c r="V99" s="92"/>
      <c r="W99" s="92"/>
      <c r="X99" s="92"/>
      <c r="Y99" s="92"/>
      <c r="Z99" s="90">
        <f>AVERAGE(Z96:AB96)</f>
        <v>-6.8437150748285977E-2</v>
      </c>
      <c r="AA99" s="90"/>
      <c r="AB99" s="90"/>
      <c r="AC99" s="90"/>
      <c r="AD99" s="90"/>
      <c r="AE99" s="90"/>
      <c r="AF99" s="91">
        <f>AVERAGE(AF96:AM96)</f>
        <v>0.58669155244130367</v>
      </c>
      <c r="AG99" s="92"/>
      <c r="AH99" s="92"/>
      <c r="AI99" s="92"/>
      <c r="AJ99" s="92"/>
      <c r="AK99" s="92"/>
      <c r="AL99" s="92"/>
      <c r="AM99" s="92"/>
    </row>
    <row r="100" spans="1:39">
      <c r="A100" s="12" t="s">
        <v>126</v>
      </c>
      <c r="B100" s="90" t="e">
        <f>AVERAGE(B97:D97,#REF!,#REF!)</f>
        <v>#REF!</v>
      </c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1">
        <f>AVERAGE(R97:Y97)</f>
        <v>-9.3179204825076489</v>
      </c>
      <c r="S100" s="92"/>
      <c r="T100" s="92"/>
      <c r="U100" s="92"/>
      <c r="V100" s="92"/>
      <c r="W100" s="92"/>
      <c r="X100" s="92"/>
      <c r="Y100" s="92"/>
      <c r="Z100" s="90">
        <f>AVERAGE(Z97:AB97,AD97,AE97)</f>
        <v>-3.2121316448634838</v>
      </c>
      <c r="AA100" s="93"/>
      <c r="AB100" s="93"/>
      <c r="AC100" s="93"/>
      <c r="AD100" s="93"/>
      <c r="AE100" s="93"/>
      <c r="AF100" s="91">
        <f>AVERAGE(AF97:AM97)</f>
        <v>-30.376354818110691</v>
      </c>
      <c r="AG100" s="92"/>
      <c r="AH100" s="92"/>
      <c r="AI100" s="92"/>
      <c r="AJ100" s="92"/>
      <c r="AK100" s="92"/>
      <c r="AL100" s="92"/>
      <c r="AM100" s="92"/>
    </row>
    <row r="101" spans="1:39">
      <c r="A101" s="12" t="s">
        <v>127</v>
      </c>
      <c r="B101" s="88" t="e">
        <f>EXP(B100)*0.65+EXP(B99)*0.35</f>
        <v>#REF!</v>
      </c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9">
        <f>EXP(R100)*0.65+EXP(R99)*0.35</f>
        <v>0.19602279859558713</v>
      </c>
      <c r="S101" s="89"/>
      <c r="T101" s="89"/>
      <c r="U101" s="89"/>
      <c r="V101" s="89"/>
      <c r="W101" s="89"/>
      <c r="X101" s="89"/>
      <c r="Y101" s="89"/>
      <c r="Z101" s="88">
        <f>EXP(Z100)*0.65+EXP(Z99)*0.35</f>
        <v>0.35302419386197076</v>
      </c>
      <c r="AA101" s="88"/>
      <c r="AB101" s="88"/>
      <c r="AC101" s="88"/>
      <c r="AD101" s="88"/>
      <c r="AE101" s="88"/>
      <c r="AF101" s="89">
        <f>EXP(AF100)*0.85+EXP(AF99)*0.15</f>
        <v>0.26970448147817616</v>
      </c>
      <c r="AG101" s="89"/>
      <c r="AH101" s="89"/>
      <c r="AI101" s="89"/>
      <c r="AJ101" s="89"/>
      <c r="AK101" s="89"/>
      <c r="AL101" s="89"/>
      <c r="AM101" s="89"/>
    </row>
    <row r="103" spans="1:39" ht="18.75">
      <c r="A103" s="78" t="s">
        <v>112</v>
      </c>
      <c r="B103" s="94" t="s">
        <v>131</v>
      </c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</row>
    <row r="104" spans="1:39">
      <c r="A104" s="78"/>
      <c r="B104" s="95" t="s">
        <v>132</v>
      </c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6" t="s">
        <v>189</v>
      </c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</row>
    <row r="105" spans="1:39" ht="30">
      <c r="A105" s="19"/>
      <c r="B105" s="19" t="s">
        <v>102</v>
      </c>
      <c r="C105" s="19" t="s">
        <v>103</v>
      </c>
      <c r="D105" s="19" t="s">
        <v>104</v>
      </c>
      <c r="E105" s="19" t="s">
        <v>105</v>
      </c>
      <c r="F105" s="49"/>
      <c r="G105" s="49" t="s">
        <v>108</v>
      </c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19" t="s">
        <v>100</v>
      </c>
      <c r="S105" s="19" t="s">
        <v>118</v>
      </c>
      <c r="T105" s="19" t="s">
        <v>119</v>
      </c>
      <c r="U105" s="19" t="s">
        <v>120</v>
      </c>
      <c r="V105" s="19" t="s">
        <v>121</v>
      </c>
      <c r="W105" s="19" t="s">
        <v>46</v>
      </c>
      <c r="X105" s="19" t="s">
        <v>42</v>
      </c>
      <c r="Y105" s="19" t="s">
        <v>48</v>
      </c>
      <c r="Z105" s="19" t="s">
        <v>102</v>
      </c>
      <c r="AA105" s="19" t="s">
        <v>103</v>
      </c>
      <c r="AB105" s="19" t="s">
        <v>104</v>
      </c>
      <c r="AC105" s="19" t="s">
        <v>105</v>
      </c>
      <c r="AD105" s="19"/>
      <c r="AE105" s="19" t="s">
        <v>108</v>
      </c>
      <c r="AF105" s="19" t="s">
        <v>100</v>
      </c>
      <c r="AG105" s="19" t="s">
        <v>118</v>
      </c>
      <c r="AH105" s="19" t="s">
        <v>119</v>
      </c>
      <c r="AI105" s="19" t="s">
        <v>120</v>
      </c>
      <c r="AJ105" s="19" t="s">
        <v>121</v>
      </c>
      <c r="AK105" s="19" t="s">
        <v>46</v>
      </c>
      <c r="AL105" s="19" t="s">
        <v>42</v>
      </c>
      <c r="AM105" s="19" t="s">
        <v>48</v>
      </c>
    </row>
    <row r="106" spans="1:39">
      <c r="A106" s="19">
        <v>1</v>
      </c>
      <c r="B106" s="19">
        <v>7.8</v>
      </c>
      <c r="C106" s="19">
        <v>0.73799999999999999</v>
      </c>
      <c r="D106" s="19">
        <v>5.46</v>
      </c>
      <c r="E106" s="19" t="s">
        <v>106</v>
      </c>
      <c r="F106" s="34">
        <v>5.5999999999999999E-3</v>
      </c>
      <c r="G106" s="21">
        <v>7.4999999999999997E-3</v>
      </c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29">
        <v>413.1</v>
      </c>
      <c r="S106" s="29">
        <v>2.827</v>
      </c>
      <c r="T106" s="29">
        <v>0.46800000000000003</v>
      </c>
      <c r="U106" s="29">
        <v>1.39</v>
      </c>
      <c r="V106" s="29">
        <v>1.1319999999999999</v>
      </c>
      <c r="W106" s="29">
        <v>0.34</v>
      </c>
      <c r="X106" s="29">
        <v>80.540000000000006</v>
      </c>
      <c r="Y106" s="29">
        <v>58</v>
      </c>
      <c r="Z106" s="19">
        <v>7.7</v>
      </c>
      <c r="AA106" s="19">
        <v>0.755</v>
      </c>
      <c r="AB106" s="19">
        <v>5.54</v>
      </c>
      <c r="AC106" s="19" t="s">
        <v>106</v>
      </c>
      <c r="AD106" s="34">
        <v>5.3E-3</v>
      </c>
      <c r="AE106" s="7">
        <v>5.7000000000000002E-3</v>
      </c>
      <c r="AF106" s="8">
        <f>AVERAGE(406.8,406.6,406)</f>
        <v>406.4666666666667</v>
      </c>
      <c r="AG106" s="9">
        <f>AVERAGE(2.82,2.975,3.051)</f>
        <v>2.9486666666666665</v>
      </c>
      <c r="AH106" s="29">
        <f>AVERAGE(0.702,0.718,0.806)</f>
        <v>0.74199999999999999</v>
      </c>
      <c r="AI106" s="29">
        <f>AVERAGE(1.323,1.247,1.513)</f>
        <v>1.361</v>
      </c>
      <c r="AJ106" s="29">
        <f>AVERAGE(0.066,1.09,1.139)</f>
        <v>0.76500000000000001</v>
      </c>
      <c r="AK106" s="9">
        <f>AVERAGE(0.51,0.52,0.51)</f>
        <v>0.51333333333333331</v>
      </c>
      <c r="AL106" s="29">
        <f>AVERAGE(142.2,139.1,140.2)</f>
        <v>140.49999999999997</v>
      </c>
      <c r="AM106" s="29">
        <v>102</v>
      </c>
    </row>
    <row r="107" spans="1:39" ht="30">
      <c r="A107" s="19">
        <v>2</v>
      </c>
      <c r="B107" s="19">
        <v>8</v>
      </c>
      <c r="C107" s="19">
        <v>0.749</v>
      </c>
      <c r="D107" s="19">
        <v>5.32</v>
      </c>
      <c r="E107" s="19" t="s">
        <v>107</v>
      </c>
      <c r="F107" s="7">
        <v>6.0000000000000001E-3</v>
      </c>
      <c r="G107" s="2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29">
        <v>413.8</v>
      </c>
      <c r="S107" s="29">
        <v>2.5990000000000002</v>
      </c>
      <c r="T107" s="29"/>
      <c r="U107" s="29"/>
      <c r="V107" s="29"/>
      <c r="W107" s="29"/>
      <c r="X107" s="29">
        <v>123.9</v>
      </c>
      <c r="Y107" s="29"/>
      <c r="Z107" s="19">
        <v>8.1999999999999993</v>
      </c>
      <c r="AA107" s="19">
        <v>0.73499999999999999</v>
      </c>
      <c r="AB107" s="19">
        <v>5.47</v>
      </c>
      <c r="AC107" s="19" t="s">
        <v>107</v>
      </c>
      <c r="AD107" s="7">
        <v>5.7999999999999996E-3</v>
      </c>
      <c r="AE107" s="19"/>
      <c r="AF107" s="8">
        <f>AVERAGE(405,407.1,406.6)</f>
        <v>406.23333333333335</v>
      </c>
      <c r="AG107" s="9">
        <f>AVERAGE(2.68,2.613,3.005)</f>
        <v>2.766</v>
      </c>
      <c r="AH107" s="29"/>
      <c r="AI107" s="29"/>
      <c r="AJ107" s="29"/>
      <c r="AK107" s="29"/>
      <c r="AL107" s="8">
        <f>AVERAGE(146.6,142.7,139.2)</f>
        <v>142.83333333333331</v>
      </c>
      <c r="AM107" s="29"/>
    </row>
    <row r="108" spans="1:39">
      <c r="A108" s="19">
        <v>3</v>
      </c>
      <c r="B108" s="19">
        <v>5.8</v>
      </c>
      <c r="C108" s="19">
        <v>0.75</v>
      </c>
      <c r="D108" s="19">
        <v>5.38</v>
      </c>
      <c r="E108" s="19" t="s">
        <v>117</v>
      </c>
      <c r="F108" s="21">
        <f>(F107-F106)/F106</f>
        <v>7.1428571428571466E-2</v>
      </c>
      <c r="G108" s="2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30">
        <v>412.3</v>
      </c>
      <c r="S108" s="30">
        <v>0.30599999999999999</v>
      </c>
      <c r="T108" s="30"/>
      <c r="U108" s="30"/>
      <c r="V108" s="30"/>
      <c r="W108" s="30"/>
      <c r="X108" s="30">
        <v>118</v>
      </c>
      <c r="Y108" s="30"/>
      <c r="Z108" s="19">
        <v>7.4</v>
      </c>
      <c r="AA108" s="19">
        <v>0.75700000000000001</v>
      </c>
      <c r="AB108" s="19">
        <v>5.5</v>
      </c>
      <c r="AC108" s="19"/>
      <c r="AD108" s="21">
        <f>(AD107-AD106)/AD106</f>
        <v>9.4339622641509358E-2</v>
      </c>
      <c r="AE108" s="19"/>
      <c r="AF108" s="32">
        <f>AVERAGE(406.2,405.7,406.1)</f>
        <v>406</v>
      </c>
      <c r="AG108" s="33">
        <f>AVERAGE(0.312,0.476,0.405)</f>
        <v>0.39766666666666667</v>
      </c>
      <c r="AH108" s="30"/>
      <c r="AI108" s="30"/>
      <c r="AJ108" s="30"/>
      <c r="AK108" s="30"/>
      <c r="AL108" s="32">
        <f>AVERAGE(80.2,119.8,117.2)</f>
        <v>105.73333333333333</v>
      </c>
      <c r="AM108" s="30"/>
    </row>
    <row r="109" spans="1:39">
      <c r="A109" s="19">
        <v>4</v>
      </c>
      <c r="B109" s="19">
        <v>8.6</v>
      </c>
      <c r="C109" s="19">
        <v>0.747</v>
      </c>
      <c r="D109" s="19">
        <v>4.93</v>
      </c>
      <c r="E109" s="19"/>
      <c r="F109" s="49"/>
      <c r="G109" s="2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29"/>
      <c r="S109" s="29"/>
      <c r="T109" s="31">
        <f>AVERAGE(0.407,0.425,0.537)</f>
        <v>0.45633333333333331</v>
      </c>
      <c r="U109" s="9">
        <f>AVERAGE(1.387,1.271,1.733)</f>
        <v>1.4636666666666667</v>
      </c>
      <c r="V109" s="31">
        <f>AVERAGE(0.206,0.314,0.291)</f>
        <v>0.27033333333333331</v>
      </c>
      <c r="W109" s="9">
        <f>AVERAGE(0.31,0.32,0.34)</f>
        <v>0.32333333333333331</v>
      </c>
      <c r="Y109" s="29">
        <v>56</v>
      </c>
      <c r="Z109" s="19">
        <v>7.8</v>
      </c>
      <c r="AA109" s="19">
        <v>0.755</v>
      </c>
      <c r="AB109" s="19">
        <v>5.48</v>
      </c>
      <c r="AC109" s="19"/>
      <c r="AD109" s="19"/>
      <c r="AE109" s="19"/>
      <c r="AF109" s="29"/>
      <c r="AG109" s="29"/>
      <c r="AH109" s="31">
        <f>AVERAGE(0.643,0.71,0.688)</f>
        <v>0.68033333333333335</v>
      </c>
      <c r="AI109" s="29">
        <v>1.7430000000000001</v>
      </c>
      <c r="AJ109" s="29">
        <v>1.9E-2</v>
      </c>
      <c r="AK109" s="29">
        <v>0.51</v>
      </c>
      <c r="AM109" s="29">
        <v>102</v>
      </c>
    </row>
    <row r="110" spans="1:39">
      <c r="A110" s="19">
        <v>5</v>
      </c>
      <c r="B110" s="19">
        <v>7.8</v>
      </c>
      <c r="C110" s="19">
        <v>0.78200000000000003</v>
      </c>
      <c r="D110" s="19">
        <v>5.1100000000000003</v>
      </c>
      <c r="E110" s="19"/>
      <c r="F110" s="49"/>
      <c r="G110" s="2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8">
        <f>AVERAGE(411,413.6,416.3)</f>
        <v>413.63333333333338</v>
      </c>
      <c r="S110" s="29">
        <f>AVERAGE(2.644,2.703,3.503)</f>
        <v>2.9499999999999997</v>
      </c>
      <c r="T110" s="29"/>
      <c r="U110" s="29"/>
      <c r="V110" s="29"/>
      <c r="W110" s="29"/>
      <c r="X110" s="8">
        <f>AVERAGE(74.86,77.87,80.57)</f>
        <v>77.766666666666666</v>
      </c>
      <c r="Y110" s="29"/>
      <c r="Z110" s="19">
        <v>7.9</v>
      </c>
      <c r="AA110" s="19">
        <v>0.77300000000000002</v>
      </c>
      <c r="AB110" s="19">
        <v>5.47</v>
      </c>
      <c r="AC110" s="19"/>
      <c r="AD110" s="19"/>
      <c r="AE110" s="19"/>
      <c r="AF110" s="8">
        <f>AVERAGE(404.9,402.1,406.3)</f>
        <v>404.43333333333334</v>
      </c>
      <c r="AG110" s="9">
        <f>AVERAGE(2.632,2.916,2.982)</f>
        <v>2.8433333333333337</v>
      </c>
      <c r="AH110" s="29"/>
      <c r="AI110" s="29"/>
      <c r="AJ110" s="29"/>
      <c r="AK110" s="29"/>
      <c r="AL110" s="8">
        <f>AVERAGE(150.9,136.1,135.2)</f>
        <v>140.73333333333332</v>
      </c>
      <c r="AM110" s="29"/>
    </row>
    <row r="111" spans="1:39">
      <c r="A111" s="19">
        <v>6</v>
      </c>
      <c r="B111" s="19">
        <v>8</v>
      </c>
      <c r="C111" s="19">
        <v>0.76100000000000001</v>
      </c>
      <c r="D111" s="19">
        <v>5.01</v>
      </c>
      <c r="E111" s="19"/>
      <c r="F111" s="49"/>
      <c r="G111" s="2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8">
        <f>AVERAGE(412.2,413.7,416.8)</f>
        <v>414.23333333333335</v>
      </c>
      <c r="S111" s="9">
        <f>AVERAGE(2.553,2.516,3.217)</f>
        <v>2.762</v>
      </c>
      <c r="T111" s="29"/>
      <c r="U111" s="29"/>
      <c r="V111" s="29"/>
      <c r="W111" s="29"/>
      <c r="X111" s="8">
        <f>AVERAGE(123.2,116.6,117)</f>
        <v>118.93333333333334</v>
      </c>
      <c r="Y111" s="29"/>
      <c r="Z111" s="19">
        <v>7.7</v>
      </c>
      <c r="AA111" s="19">
        <v>0.75800000000000001</v>
      </c>
      <c r="AB111" s="19">
        <v>5.44</v>
      </c>
      <c r="AC111" s="19"/>
      <c r="AD111" s="19"/>
      <c r="AE111" s="19"/>
      <c r="AF111" s="8">
        <f>AVERAGE(406.8,401.9,406.2)</f>
        <v>404.9666666666667</v>
      </c>
      <c r="AG111" s="9">
        <f>AVERAGE(2.621,3.045,2.954)</f>
        <v>2.8733333333333335</v>
      </c>
      <c r="AH111" s="29"/>
      <c r="AI111" s="29"/>
      <c r="AJ111" s="29"/>
      <c r="AK111" s="29"/>
      <c r="AL111" s="29">
        <f>AVERAGE(145.2,141.9,137.1)</f>
        <v>141.4</v>
      </c>
      <c r="AM111" s="29"/>
    </row>
    <row r="112" spans="1:39">
      <c r="A112" s="19">
        <v>7</v>
      </c>
      <c r="B112" s="19">
        <v>7.4</v>
      </c>
      <c r="C112" s="19">
        <v>0.73699999999999999</v>
      </c>
      <c r="D112" s="19">
        <v>5.2</v>
      </c>
      <c r="E112" s="19"/>
      <c r="F112" s="49"/>
      <c r="G112" s="2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8">
        <f>AVERAGE(410.8,412.6,416)</f>
        <v>413.13333333333338</v>
      </c>
      <c r="S112" s="9">
        <f>AVERAGE(0,0.569,0)</f>
        <v>0.18966666666666665</v>
      </c>
      <c r="T112" s="29"/>
      <c r="U112" s="29"/>
      <c r="V112" s="29"/>
      <c r="W112" s="29"/>
      <c r="X112" s="8">
        <f>AVERAGE(119,133.4,130.2)</f>
        <v>127.53333333333335</v>
      </c>
      <c r="Y112" s="29"/>
      <c r="Z112" s="19">
        <v>7.6</v>
      </c>
      <c r="AA112" s="19">
        <v>0.75800000000000001</v>
      </c>
      <c r="AB112" s="19">
        <v>5.51</v>
      </c>
      <c r="AC112" s="19"/>
      <c r="AD112" s="19"/>
      <c r="AE112" s="19"/>
      <c r="AF112" s="8">
        <f>AVERAGE(405.7,401.6,404.9)</f>
        <v>404.06666666666661</v>
      </c>
      <c r="AG112" s="9">
        <f>AVERAGE(0.212,0.401,0.28)</f>
        <v>0.29766666666666669</v>
      </c>
      <c r="AH112" s="29"/>
      <c r="AI112" s="29"/>
      <c r="AJ112" s="29"/>
      <c r="AK112" s="29"/>
      <c r="AL112" s="8">
        <f>AVERAGE(114.3,107.7,228.4)</f>
        <v>150.13333333333333</v>
      </c>
      <c r="AM112" s="29"/>
    </row>
    <row r="113" spans="1:39">
      <c r="A113" s="19">
        <v>8</v>
      </c>
      <c r="B113" s="19">
        <v>8.4</v>
      </c>
      <c r="C113" s="19">
        <v>0.74</v>
      </c>
      <c r="D113" s="19">
        <v>5.03</v>
      </c>
      <c r="E113" s="19"/>
      <c r="F113" s="49"/>
      <c r="G113" s="2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29"/>
      <c r="S113" s="29"/>
      <c r="T113" s="29"/>
      <c r="U113" s="29"/>
      <c r="V113" s="29"/>
      <c r="W113" s="29"/>
      <c r="X113" s="29"/>
      <c r="Y113" s="29"/>
      <c r="Z113" s="19">
        <v>7.3</v>
      </c>
      <c r="AA113" s="19">
        <v>0.75700000000000001</v>
      </c>
      <c r="AB113" s="19">
        <v>5.57</v>
      </c>
      <c r="AC113" s="19"/>
      <c r="AD113" s="19"/>
      <c r="AE113" s="19"/>
      <c r="AF113" s="29"/>
      <c r="AG113" s="29"/>
      <c r="AH113" s="29"/>
      <c r="AI113" s="29"/>
      <c r="AJ113" s="29"/>
      <c r="AK113" s="29"/>
      <c r="AL113" s="29"/>
      <c r="AM113" s="29"/>
    </row>
    <row r="114" spans="1:39">
      <c r="A114" s="19">
        <v>9</v>
      </c>
      <c r="B114" s="19">
        <v>7.7</v>
      </c>
      <c r="C114" s="19">
        <v>0.75</v>
      </c>
      <c r="D114" s="19">
        <v>5.03</v>
      </c>
      <c r="E114" s="19"/>
      <c r="F114" s="49"/>
      <c r="G114" s="2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29"/>
      <c r="S114" s="29"/>
      <c r="T114" s="29"/>
      <c r="U114" s="29"/>
      <c r="V114" s="29"/>
      <c r="W114" s="29"/>
      <c r="X114" s="29"/>
      <c r="Y114" s="29"/>
      <c r="Z114" s="19">
        <v>9</v>
      </c>
      <c r="AA114" s="19">
        <v>0.77300000000000002</v>
      </c>
      <c r="AB114" s="19">
        <v>5.46</v>
      </c>
      <c r="AC114" s="19"/>
      <c r="AD114" s="19"/>
      <c r="AE114" s="19"/>
      <c r="AF114" s="29"/>
      <c r="AG114" s="29"/>
      <c r="AH114" s="29"/>
      <c r="AI114" s="29"/>
      <c r="AJ114" s="29"/>
      <c r="AK114" s="29"/>
      <c r="AL114" s="29"/>
      <c r="AM114" s="29"/>
    </row>
    <row r="115" spans="1:39">
      <c r="A115" s="19">
        <v>10</v>
      </c>
      <c r="B115" s="19">
        <v>6.9</v>
      </c>
      <c r="C115" s="19">
        <v>0.748</v>
      </c>
      <c r="D115" s="19">
        <v>5.13</v>
      </c>
      <c r="E115" s="19"/>
      <c r="F115" s="49"/>
      <c r="G115" s="2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29"/>
      <c r="S115" s="29"/>
      <c r="T115" s="29"/>
      <c r="U115" s="29"/>
      <c r="V115" s="29"/>
      <c r="W115" s="29"/>
      <c r="X115" s="29"/>
      <c r="Y115" s="29"/>
      <c r="Z115" s="19">
        <v>7.5</v>
      </c>
      <c r="AA115" s="19">
        <v>0.75</v>
      </c>
      <c r="AB115" s="19">
        <v>5.52</v>
      </c>
      <c r="AC115" s="19"/>
      <c r="AD115" s="19"/>
      <c r="AE115" s="19"/>
      <c r="AF115" s="29"/>
      <c r="AG115" s="29"/>
      <c r="AH115" s="29"/>
      <c r="AI115" s="29"/>
      <c r="AJ115" s="29"/>
      <c r="AK115" s="29"/>
      <c r="AL115" s="29"/>
      <c r="AM115" s="29"/>
    </row>
    <row r="116" spans="1:39">
      <c r="A116" s="19">
        <v>11</v>
      </c>
      <c r="B116" s="19">
        <v>6.9</v>
      </c>
      <c r="C116" s="19">
        <v>0.75700000000000001</v>
      </c>
      <c r="D116" s="19">
        <v>5.05</v>
      </c>
      <c r="E116" s="19"/>
      <c r="F116" s="49"/>
      <c r="G116" s="2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29"/>
      <c r="S116" s="29"/>
      <c r="T116" s="29"/>
      <c r="U116" s="29"/>
      <c r="V116" s="29"/>
      <c r="W116" s="29"/>
      <c r="X116" s="29"/>
      <c r="Y116" s="29"/>
      <c r="Z116" s="19">
        <v>6.9</v>
      </c>
      <c r="AA116" s="19">
        <v>0.75900000000000001</v>
      </c>
      <c r="AB116" s="19">
        <v>5.51</v>
      </c>
      <c r="AC116" s="19"/>
      <c r="AD116" s="19"/>
      <c r="AE116" s="19"/>
      <c r="AF116" s="29"/>
      <c r="AG116" s="29"/>
      <c r="AH116" s="29"/>
      <c r="AI116" s="29"/>
      <c r="AJ116" s="29"/>
      <c r="AK116" s="29"/>
      <c r="AL116" s="29"/>
      <c r="AM116" s="29"/>
    </row>
    <row r="117" spans="1:39">
      <c r="A117" s="19">
        <v>12</v>
      </c>
      <c r="B117" s="19">
        <v>7.3</v>
      </c>
      <c r="C117" s="19">
        <v>0.73599999999999999</v>
      </c>
      <c r="D117" s="19">
        <v>5.0599999999999996</v>
      </c>
      <c r="E117" s="19"/>
      <c r="F117" s="49"/>
      <c r="G117" s="2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29"/>
      <c r="S117" s="29"/>
      <c r="T117" s="29"/>
      <c r="U117" s="29"/>
      <c r="V117" s="29"/>
      <c r="W117" s="29"/>
      <c r="X117" s="29"/>
      <c r="Y117" s="29"/>
      <c r="Z117" s="19">
        <v>7.8</v>
      </c>
      <c r="AA117" s="19">
        <v>0.76400000000000001</v>
      </c>
      <c r="AB117" s="19">
        <v>5.45</v>
      </c>
      <c r="AC117" s="19"/>
      <c r="AD117" s="19"/>
      <c r="AE117" s="19"/>
      <c r="AF117" s="29"/>
      <c r="AG117" s="29"/>
      <c r="AH117" s="29"/>
      <c r="AI117" s="29"/>
      <c r="AJ117" s="29"/>
      <c r="AK117" s="29"/>
      <c r="AL117" s="29"/>
      <c r="AM117" s="29"/>
    </row>
    <row r="118" spans="1:39">
      <c r="A118" s="19">
        <v>13</v>
      </c>
      <c r="B118" s="19">
        <v>8.3000000000000007</v>
      </c>
      <c r="C118" s="19">
        <v>0.748</v>
      </c>
      <c r="D118" s="19">
        <v>5.13</v>
      </c>
      <c r="E118" s="19"/>
      <c r="F118" s="49"/>
      <c r="G118" s="2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29"/>
      <c r="S118" s="29"/>
      <c r="T118" s="29"/>
      <c r="U118" s="29"/>
      <c r="V118" s="29"/>
      <c r="W118" s="29"/>
      <c r="X118" s="29"/>
      <c r="Y118" s="29"/>
      <c r="Z118" s="19">
        <v>7.1</v>
      </c>
      <c r="AA118" s="19">
        <v>0.755</v>
      </c>
      <c r="AB118" s="19">
        <v>5.56</v>
      </c>
      <c r="AC118" s="19"/>
      <c r="AD118" s="19"/>
      <c r="AE118" s="19"/>
      <c r="AF118" s="29"/>
      <c r="AG118" s="29"/>
      <c r="AH118" s="29"/>
      <c r="AI118" s="29"/>
      <c r="AJ118" s="29"/>
      <c r="AK118" s="29"/>
      <c r="AL118" s="29"/>
      <c r="AM118" s="29"/>
    </row>
    <row r="119" spans="1:39">
      <c r="A119" s="19">
        <v>14</v>
      </c>
      <c r="B119" s="19">
        <v>7.2</v>
      </c>
      <c r="C119" s="19">
        <v>0.74199999999999999</v>
      </c>
      <c r="D119" s="19">
        <v>5.0999999999999996</v>
      </c>
      <c r="E119" s="19"/>
      <c r="F119" s="49"/>
      <c r="G119" s="2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29"/>
      <c r="S119" s="29"/>
      <c r="T119" s="29"/>
      <c r="U119" s="29"/>
      <c r="V119" s="29"/>
      <c r="W119" s="29"/>
      <c r="X119" s="29"/>
      <c r="Y119" s="29"/>
      <c r="Z119" s="19">
        <v>8.6999999999999993</v>
      </c>
      <c r="AA119" s="19">
        <v>0.76</v>
      </c>
      <c r="AB119" s="19">
        <v>5.54</v>
      </c>
      <c r="AC119" s="19"/>
      <c r="AD119" s="19"/>
      <c r="AE119" s="19"/>
      <c r="AF119" s="29"/>
      <c r="AG119" s="29"/>
      <c r="AH119" s="29"/>
      <c r="AI119" s="29"/>
      <c r="AJ119" s="29"/>
      <c r="AK119" s="29"/>
      <c r="AL119" s="29"/>
      <c r="AM119" s="29"/>
    </row>
    <row r="120" spans="1:39">
      <c r="A120" s="19">
        <v>15</v>
      </c>
      <c r="B120" s="19">
        <v>7.3</v>
      </c>
      <c r="C120" s="19">
        <v>0.749</v>
      </c>
      <c r="D120" s="19">
        <v>5.01</v>
      </c>
      <c r="E120" s="19"/>
      <c r="F120" s="49"/>
      <c r="G120" s="2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29"/>
      <c r="S120" s="29"/>
      <c r="T120" s="29"/>
      <c r="U120" s="29"/>
      <c r="V120" s="29"/>
      <c r="W120" s="29"/>
      <c r="X120" s="29"/>
      <c r="Y120" s="29"/>
      <c r="Z120" s="19">
        <v>8.5</v>
      </c>
      <c r="AA120" s="19">
        <v>0.76300000000000001</v>
      </c>
      <c r="AB120" s="19">
        <v>5.47</v>
      </c>
      <c r="AC120" s="19"/>
      <c r="AD120" s="19"/>
      <c r="AE120" s="19"/>
      <c r="AF120" s="29"/>
      <c r="AG120" s="29"/>
      <c r="AH120" s="29"/>
      <c r="AI120" s="29"/>
      <c r="AJ120" s="29"/>
      <c r="AK120" s="29"/>
      <c r="AL120" s="29"/>
      <c r="AM120" s="29"/>
    </row>
    <row r="121" spans="1:39">
      <c r="A121" s="19">
        <v>16</v>
      </c>
      <c r="B121" s="19">
        <v>7.9</v>
      </c>
      <c r="C121" s="19">
        <v>0.76300000000000001</v>
      </c>
      <c r="D121" s="19">
        <v>5.03</v>
      </c>
      <c r="E121" s="19"/>
      <c r="F121" s="49"/>
      <c r="G121" s="2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29"/>
      <c r="S121" s="29"/>
      <c r="T121" s="29"/>
      <c r="U121" s="29"/>
      <c r="V121" s="29"/>
      <c r="W121" s="29"/>
      <c r="X121" s="29"/>
      <c r="Y121" s="29"/>
      <c r="Z121" s="19">
        <v>7.8</v>
      </c>
      <c r="AA121" s="19">
        <v>0.754</v>
      </c>
      <c r="AB121" s="19">
        <v>5.52</v>
      </c>
      <c r="AC121" s="19"/>
      <c r="AD121" s="19"/>
      <c r="AE121" s="19"/>
      <c r="AF121" s="29"/>
      <c r="AG121" s="29"/>
      <c r="AH121" s="29"/>
      <c r="AI121" s="29"/>
      <c r="AJ121" s="29"/>
      <c r="AK121" s="29"/>
      <c r="AL121" s="29"/>
      <c r="AM121" s="29"/>
    </row>
    <row r="122" spans="1:39">
      <c r="A122" s="19">
        <v>17</v>
      </c>
      <c r="B122" s="19">
        <v>9</v>
      </c>
      <c r="C122" s="19">
        <v>0.75700000000000001</v>
      </c>
      <c r="D122" s="19">
        <v>5.03</v>
      </c>
      <c r="E122" s="19"/>
      <c r="F122" s="49"/>
      <c r="G122" s="2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29"/>
      <c r="S122" s="29"/>
      <c r="T122" s="29"/>
      <c r="U122" s="29"/>
      <c r="V122" s="29"/>
      <c r="W122" s="29"/>
      <c r="X122" s="29"/>
      <c r="Y122" s="29"/>
      <c r="Z122" s="19">
        <v>7.5</v>
      </c>
      <c r="AA122" s="19">
        <v>0.753</v>
      </c>
      <c r="AB122" s="19">
        <v>5.61</v>
      </c>
      <c r="AC122" s="19"/>
      <c r="AD122" s="19"/>
      <c r="AE122" s="19"/>
      <c r="AF122" s="29"/>
      <c r="AG122" s="29"/>
      <c r="AH122" s="29"/>
      <c r="AI122" s="29"/>
      <c r="AJ122" s="29"/>
      <c r="AK122" s="29"/>
      <c r="AL122" s="29"/>
      <c r="AM122" s="29"/>
    </row>
    <row r="123" spans="1:39">
      <c r="A123" s="19">
        <v>18</v>
      </c>
      <c r="B123" s="19">
        <v>8.1</v>
      </c>
      <c r="C123" s="19">
        <v>0.753</v>
      </c>
      <c r="D123" s="19">
        <v>5.03</v>
      </c>
      <c r="E123" s="19"/>
      <c r="F123" s="49"/>
      <c r="G123" s="2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29"/>
      <c r="S123" s="29"/>
      <c r="T123" s="29"/>
      <c r="U123" s="29"/>
      <c r="V123" s="29"/>
      <c r="W123" s="29"/>
      <c r="X123" s="29"/>
      <c r="Y123" s="29"/>
      <c r="Z123" s="19">
        <v>9.5</v>
      </c>
      <c r="AA123" s="19">
        <v>0.752</v>
      </c>
      <c r="AB123" s="19">
        <v>5.51</v>
      </c>
      <c r="AC123" s="19"/>
      <c r="AD123" s="19"/>
      <c r="AE123" s="19"/>
      <c r="AF123" s="29"/>
      <c r="AG123" s="29"/>
      <c r="AH123" s="29"/>
      <c r="AI123" s="29"/>
      <c r="AJ123" s="29"/>
      <c r="AK123" s="29"/>
      <c r="AL123" s="29"/>
      <c r="AM123" s="29"/>
    </row>
    <row r="124" spans="1:39">
      <c r="A124" s="19">
        <v>19</v>
      </c>
      <c r="B124" s="19">
        <v>8</v>
      </c>
      <c r="C124" s="19">
        <v>0.752</v>
      </c>
      <c r="D124" s="19">
        <v>5.05</v>
      </c>
      <c r="E124" s="19"/>
      <c r="F124" s="49"/>
      <c r="G124" s="2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29"/>
      <c r="S124" s="29"/>
      <c r="T124" s="29"/>
      <c r="U124" s="29"/>
      <c r="V124" s="29"/>
      <c r="W124" s="29"/>
      <c r="X124" s="29"/>
      <c r="Y124" s="29"/>
      <c r="Z124" s="19">
        <v>8.6</v>
      </c>
      <c r="AA124" s="19">
        <v>0.755</v>
      </c>
      <c r="AB124" s="19">
        <v>5.49</v>
      </c>
      <c r="AC124" s="19"/>
      <c r="AD124" s="19"/>
      <c r="AE124" s="19"/>
      <c r="AF124" s="29"/>
      <c r="AG124" s="29"/>
      <c r="AH124" s="29"/>
      <c r="AI124" s="29"/>
      <c r="AJ124" s="29"/>
      <c r="AK124" s="29"/>
      <c r="AL124" s="29"/>
      <c r="AM124" s="29"/>
    </row>
    <row r="125" spans="1:39">
      <c r="A125" s="19">
        <v>20</v>
      </c>
      <c r="B125" s="19">
        <v>6.5</v>
      </c>
      <c r="C125" s="19">
        <v>0.74</v>
      </c>
      <c r="D125" s="19">
        <v>5.0999999999999996</v>
      </c>
      <c r="E125" s="19"/>
      <c r="F125" s="49"/>
      <c r="G125" s="2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29"/>
      <c r="S125" s="29"/>
      <c r="T125" s="29"/>
      <c r="U125" s="29"/>
      <c r="V125" s="29"/>
      <c r="W125" s="29"/>
      <c r="X125" s="29"/>
      <c r="Y125" s="29"/>
      <c r="Z125" s="19">
        <v>6.5</v>
      </c>
      <c r="AA125" s="19">
        <v>0.76300000000000001</v>
      </c>
      <c r="AB125" s="19">
        <v>5.49</v>
      </c>
      <c r="AC125" s="19"/>
      <c r="AD125" s="19"/>
      <c r="AE125" s="19"/>
      <c r="AF125" s="29"/>
      <c r="AG125" s="29"/>
      <c r="AH125" s="29"/>
      <c r="AI125" s="29"/>
      <c r="AJ125" s="29"/>
      <c r="AK125" s="29"/>
      <c r="AL125" s="29"/>
      <c r="AM125" s="29"/>
    </row>
    <row r="126" spans="1:39">
      <c r="A126" s="19">
        <v>21</v>
      </c>
      <c r="B126" s="19">
        <v>7.6</v>
      </c>
      <c r="C126" s="19">
        <v>0.75700000000000001</v>
      </c>
      <c r="D126" s="19">
        <v>5.04</v>
      </c>
      <c r="E126" s="19"/>
      <c r="F126" s="49"/>
      <c r="G126" s="2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29"/>
      <c r="S126" s="29"/>
      <c r="T126" s="29"/>
      <c r="U126" s="29"/>
      <c r="V126" s="29"/>
      <c r="W126" s="29"/>
      <c r="X126" s="29"/>
      <c r="Y126" s="29"/>
      <c r="Z126" s="19">
        <v>6.8</v>
      </c>
      <c r="AA126" s="19">
        <v>0.75600000000000001</v>
      </c>
      <c r="AB126" s="19">
        <v>5.48</v>
      </c>
      <c r="AC126" s="19"/>
      <c r="AD126" s="19"/>
      <c r="AE126" s="19"/>
      <c r="AF126" s="29"/>
      <c r="AG126" s="29"/>
      <c r="AH126" s="29"/>
      <c r="AI126" s="29"/>
      <c r="AJ126" s="29"/>
      <c r="AK126" s="29"/>
      <c r="AL126" s="29"/>
      <c r="AM126" s="29"/>
    </row>
    <row r="127" spans="1:39">
      <c r="A127" s="19">
        <v>22</v>
      </c>
      <c r="B127" s="19">
        <v>7.7</v>
      </c>
      <c r="C127" s="19">
        <v>0.753</v>
      </c>
      <c r="D127" s="19">
        <v>5.01</v>
      </c>
      <c r="E127" s="19"/>
      <c r="F127" s="49"/>
      <c r="G127" s="2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29"/>
      <c r="S127" s="29"/>
      <c r="T127" s="29"/>
      <c r="U127" s="29"/>
      <c r="V127" s="29"/>
      <c r="W127" s="29"/>
      <c r="X127" s="29"/>
      <c r="Y127" s="29"/>
      <c r="Z127" s="19">
        <v>7.4</v>
      </c>
      <c r="AA127" s="19">
        <v>0.77</v>
      </c>
      <c r="AB127" s="19">
        <v>5.52</v>
      </c>
      <c r="AC127" s="19"/>
      <c r="AD127" s="19"/>
      <c r="AE127" s="19"/>
      <c r="AF127" s="29"/>
      <c r="AG127" s="29"/>
      <c r="AH127" s="29"/>
      <c r="AI127" s="29"/>
      <c r="AJ127" s="29"/>
      <c r="AK127" s="29"/>
      <c r="AL127" s="29"/>
      <c r="AM127" s="29"/>
    </row>
    <row r="128" spans="1:39">
      <c r="A128" s="17" t="s">
        <v>113</v>
      </c>
      <c r="B128" s="9">
        <f>AVERAGE(B106:B127)</f>
        <v>7.6454545454545446</v>
      </c>
      <c r="C128" s="9">
        <f t="shared" ref="C128" si="119">AVERAGE(C106:C127)</f>
        <v>0.75040909090909091</v>
      </c>
      <c r="D128" s="9">
        <f t="shared" ref="D128" si="120">AVERAGE(D106:D127)</f>
        <v>5.1018181818181825</v>
      </c>
      <c r="R128" s="9">
        <f>AVERAGE(R106:R127)</f>
        <v>413.36666666666662</v>
      </c>
      <c r="S128" s="9">
        <f>AVERAGE(S106:S127)</f>
        <v>1.9389444444444444</v>
      </c>
      <c r="T128" s="9">
        <f t="shared" ref="T128" si="121">AVERAGE(T106:T127)</f>
        <v>0.46216666666666667</v>
      </c>
      <c r="U128" s="9">
        <f t="shared" ref="U128" si="122">AVERAGE(U106:U127)</f>
        <v>1.4268333333333332</v>
      </c>
      <c r="V128" s="9">
        <f t="shared" ref="V128" si="123">AVERAGE(V106:V127)</f>
        <v>0.7011666666666666</v>
      </c>
      <c r="W128" s="9">
        <f t="shared" ref="W128" si="124">AVERAGE(W106:W127)</f>
        <v>0.33166666666666667</v>
      </c>
      <c r="X128" s="9">
        <f t="shared" ref="X128" si="125">AVERAGE(X106:X127)</f>
        <v>107.77888888888889</v>
      </c>
      <c r="Y128" s="9">
        <f t="shared" ref="Y128" si="126">AVERAGE(Y106:Y127)</f>
        <v>57</v>
      </c>
      <c r="Z128" s="9">
        <f>AVERAGE(Z106:Z127)</f>
        <v>7.7818181818181813</v>
      </c>
      <c r="AA128" s="9">
        <f t="shared" ref="AA128" si="127">AVERAGE(AA106:AA127)</f>
        <v>0.75795454545454544</v>
      </c>
      <c r="AB128" s="9">
        <f t="shared" ref="AB128" si="128">AVERAGE(AB106:AB127)</f>
        <v>5.504999999999999</v>
      </c>
      <c r="AF128" s="9">
        <f>AVERAGE(AF106:AF127)</f>
        <v>405.36111111111114</v>
      </c>
      <c r="AG128" s="9">
        <f>AVERAGE(AG106:AG127)</f>
        <v>2.0211111111111109</v>
      </c>
      <c r="AH128" s="9">
        <f t="shared" ref="AH128" si="129">AVERAGE(AH106:AH127)</f>
        <v>0.71116666666666672</v>
      </c>
      <c r="AI128" s="9">
        <f t="shared" ref="AI128" si="130">AVERAGE(AI106:AI127)</f>
        <v>1.552</v>
      </c>
      <c r="AJ128" s="9">
        <f t="shared" ref="AJ128" si="131">AVERAGE(AJ106:AJ127)</f>
        <v>0.39200000000000002</v>
      </c>
      <c r="AK128" s="9">
        <f t="shared" ref="AK128" si="132">AVERAGE(AK106:AK127)</f>
        <v>0.51166666666666671</v>
      </c>
      <c r="AL128" s="9">
        <f t="shared" ref="AL128" si="133">AVERAGE(AL106:AL127)</f>
        <v>136.88888888888889</v>
      </c>
      <c r="AM128" s="9">
        <f t="shared" ref="AM128" si="134">AVERAGE(AM106:AM127)</f>
        <v>102</v>
      </c>
    </row>
    <row r="129" spans="1:39">
      <c r="A129" s="17" t="s">
        <v>114</v>
      </c>
      <c r="B129" s="19">
        <f>MEDIAN(B106:B127)</f>
        <v>7.75</v>
      </c>
      <c r="C129" s="19">
        <f t="shared" ref="C129:D129" si="135">MEDIAN(C106:C127)</f>
        <v>0.74950000000000006</v>
      </c>
      <c r="D129" s="19">
        <f t="shared" si="135"/>
        <v>5.05</v>
      </c>
      <c r="F129" s="23">
        <f>F108</f>
        <v>7.1428571428571466E-2</v>
      </c>
      <c r="G129" s="22">
        <f>G106</f>
        <v>7.4999999999999997E-3</v>
      </c>
      <c r="R129" s="19">
        <f>MEDIAN(R106:R127)</f>
        <v>413.38333333333338</v>
      </c>
      <c r="S129" s="19">
        <f>MEDIAN(S106:S127)</f>
        <v>2.6805000000000003</v>
      </c>
      <c r="T129" s="19">
        <f t="shared" ref="T129:Y129" si="136">MEDIAN(T106:T127)</f>
        <v>0.46216666666666667</v>
      </c>
      <c r="U129" s="19">
        <f t="shared" si="136"/>
        <v>1.4268333333333332</v>
      </c>
      <c r="V129" s="19">
        <f t="shared" si="136"/>
        <v>0.7011666666666666</v>
      </c>
      <c r="W129" s="19">
        <f t="shared" si="136"/>
        <v>0.33166666666666667</v>
      </c>
      <c r="X129" s="19">
        <f t="shared" si="136"/>
        <v>118.46666666666667</v>
      </c>
      <c r="Y129" s="19">
        <f t="shared" si="136"/>
        <v>57</v>
      </c>
      <c r="Z129" s="19">
        <f>MEDIAN(Z106:Z127)</f>
        <v>7.7</v>
      </c>
      <c r="AA129" s="19">
        <f t="shared" ref="AA129:AB129" si="137">MEDIAN(AA106:AA127)</f>
        <v>0.75700000000000001</v>
      </c>
      <c r="AB129" s="19">
        <f t="shared" si="137"/>
        <v>5.5049999999999999</v>
      </c>
      <c r="AD129" s="23">
        <f>AD108</f>
        <v>9.4339622641509358E-2</v>
      </c>
      <c r="AE129" s="22">
        <f>AE106</f>
        <v>5.7000000000000002E-3</v>
      </c>
      <c r="AF129" s="19">
        <f>MEDIAN(AF106:AF127)</f>
        <v>405.48333333333335</v>
      </c>
      <c r="AG129" s="19">
        <f>MEDIAN(AG106:AG127)</f>
        <v>2.8046666666666669</v>
      </c>
      <c r="AH129" s="19">
        <f t="shared" ref="AH129:AM129" si="138">MEDIAN(AH106:AH127)</f>
        <v>0.71116666666666672</v>
      </c>
      <c r="AI129" s="19">
        <f t="shared" si="138"/>
        <v>1.552</v>
      </c>
      <c r="AJ129" s="19">
        <f t="shared" si="138"/>
        <v>0.39200000000000002</v>
      </c>
      <c r="AK129" s="19">
        <f t="shared" si="138"/>
        <v>0.51166666666666671</v>
      </c>
      <c r="AL129" s="19">
        <f t="shared" si="138"/>
        <v>141.06666666666666</v>
      </c>
      <c r="AM129" s="19">
        <f t="shared" si="138"/>
        <v>102</v>
      </c>
    </row>
    <row r="130" spans="1:39" ht="28.5">
      <c r="A130" s="17" t="s">
        <v>115</v>
      </c>
      <c r="B130" s="9">
        <f>STDEV(B106:B127)</f>
        <v>0.71629155591392535</v>
      </c>
      <c r="C130" s="9">
        <f t="shared" ref="C130:D130" si="139">STDEV(C106:C127)</f>
        <v>1.039990426196361E-2</v>
      </c>
      <c r="D130" s="9">
        <f t="shared" si="139"/>
        <v>0.13022458123731617</v>
      </c>
      <c r="R130" s="9">
        <f>STDEV(R106:R127)</f>
        <v>0.6742897498354109</v>
      </c>
      <c r="S130" s="9">
        <f>STDEV(S106:S127)</f>
        <v>1.3153288632575955</v>
      </c>
      <c r="T130" s="9">
        <f t="shared" ref="T130:Y130" si="140">STDEV(T106:T127)</f>
        <v>8.2495791138430877E-3</v>
      </c>
      <c r="U130" s="9">
        <f t="shared" si="140"/>
        <v>5.2090199547419135E-2</v>
      </c>
      <c r="V130" s="9">
        <f t="shared" si="140"/>
        <v>0.60929034312240826</v>
      </c>
      <c r="W130" s="9">
        <f t="shared" si="140"/>
        <v>1.1785113019775828E-2</v>
      </c>
      <c r="X130" s="9">
        <f t="shared" si="140"/>
        <v>22.457567065880511</v>
      </c>
      <c r="Y130" s="9">
        <f t="shared" si="140"/>
        <v>1.4142135623730951</v>
      </c>
      <c r="Z130" s="9">
        <f>STDEV(Z106:Z127)</f>
        <v>0.73136295701367493</v>
      </c>
      <c r="AA130" s="9">
        <f t="shared" ref="AA130:AB130" si="141">STDEV(AA106:AA127)</f>
        <v>8.1560802486025808E-3</v>
      </c>
      <c r="AB130" s="9">
        <f t="shared" si="141"/>
        <v>4.1490102089878848E-2</v>
      </c>
      <c r="AF130" s="9">
        <f>STDEV(AF106:AF127)</f>
        <v>1.008280531192667</v>
      </c>
      <c r="AG130" s="9">
        <f>STDEV(AG106:AG127)</f>
        <v>1.2979509606669652</v>
      </c>
      <c r="AH130" s="9">
        <f t="shared" ref="AH130:AM130" si="142">STDEV(AH106:AH127)</f>
        <v>4.3604918173166862E-2</v>
      </c>
      <c r="AI130" s="9">
        <f t="shared" si="142"/>
        <v>0.27011479041326192</v>
      </c>
      <c r="AJ130" s="9">
        <f t="shared" si="142"/>
        <v>0.52750165876516431</v>
      </c>
      <c r="AK130" s="9">
        <f t="shared" si="142"/>
        <v>2.3570226039551345E-3</v>
      </c>
      <c r="AL130" s="9">
        <f t="shared" si="142"/>
        <v>15.681775220748325</v>
      </c>
      <c r="AM130" s="9">
        <f t="shared" si="142"/>
        <v>0</v>
      </c>
    </row>
    <row r="131" spans="1:39">
      <c r="A131" s="17" t="s">
        <v>116</v>
      </c>
      <c r="B131" s="9">
        <f>VAR(B106:B127)</f>
        <v>0.51307359307359202</v>
      </c>
      <c r="C131" s="20">
        <f t="shared" ref="C131:D131" si="143">VAR(C106:C127)</f>
        <v>1.0815800865800886E-4</v>
      </c>
      <c r="D131" s="20">
        <f t="shared" si="143"/>
        <v>1.6958441558434362E-2</v>
      </c>
      <c r="R131" s="9">
        <f>VAR(R106:R127)</f>
        <v>0.45466666673310102</v>
      </c>
      <c r="S131" s="9">
        <f>VAR(S106:S127)</f>
        <v>1.7300900185185184</v>
      </c>
      <c r="T131" s="9">
        <f t="shared" ref="T131:Y131" si="144">VAR(T106:T127)</f>
        <v>6.8055555555556106E-5</v>
      </c>
      <c r="U131" s="9">
        <f t="shared" si="144"/>
        <v>2.7133888888899449E-3</v>
      </c>
      <c r="V131" s="9">
        <f t="shared" si="144"/>
        <v>0.37123472222222198</v>
      </c>
      <c r="W131" s="9">
        <f t="shared" si="144"/>
        <v>1.3888888888888976E-4</v>
      </c>
      <c r="X131" s="9">
        <f t="shared" si="144"/>
        <v>504.34231851852093</v>
      </c>
      <c r="Y131" s="9">
        <f t="shared" si="144"/>
        <v>2</v>
      </c>
      <c r="Z131" s="9">
        <f>VAR(Z106:Z127)</f>
        <v>0.53489177489178652</v>
      </c>
      <c r="AA131" s="20">
        <f t="shared" ref="AA131:AB131" si="145">VAR(AA106:AA127)</f>
        <v>6.6521645021645141E-5</v>
      </c>
      <c r="AB131" s="20">
        <f t="shared" si="145"/>
        <v>1.7214285714285693E-3</v>
      </c>
      <c r="AF131" s="9">
        <f>VAR(AF106:AF127)</f>
        <v>1.0166296295821666</v>
      </c>
      <c r="AG131" s="9">
        <f>VAR(AG106:AG127)</f>
        <v>1.684676696296298</v>
      </c>
      <c r="AH131" s="9">
        <f t="shared" ref="AH131:AM131" si="146">VAR(AH106:AH127)</f>
        <v>1.9013888888885777E-3</v>
      </c>
      <c r="AI131" s="9">
        <f t="shared" si="146"/>
        <v>7.2962000000000415E-2</v>
      </c>
      <c r="AJ131" s="9">
        <f t="shared" si="146"/>
        <v>0.27825799999999989</v>
      </c>
      <c r="AK131" s="9">
        <f t="shared" si="146"/>
        <v>5.5555555555554423E-6</v>
      </c>
      <c r="AL131" s="9">
        <f t="shared" si="146"/>
        <v>245.91807407407615</v>
      </c>
      <c r="AM131" s="9">
        <f t="shared" si="146"/>
        <v>0</v>
      </c>
    </row>
    <row r="132" spans="1:39" ht="28.5">
      <c r="A132" s="17" t="s">
        <v>123</v>
      </c>
      <c r="B132" s="9">
        <f>-STANDARDIZE(B131,0.8,B130)</f>
        <v>0.40057209184926806</v>
      </c>
      <c r="C132" s="9">
        <f>-STANDARDIZE(C131,0.008,C130)</f>
        <v>0.75883794624970224</v>
      </c>
      <c r="D132" s="9">
        <f>-STANDARDIZE(D131,0.08,D130)</f>
        <v>0.48409876109857614</v>
      </c>
      <c r="R132" s="9">
        <f>-STANDARDIZE(R131,0.8,R130)</f>
        <v>0.51214382741424191</v>
      </c>
      <c r="S132" s="9">
        <f t="shared" ref="S132" si="147">-STANDARDIZE(S131,0.8,S130)</f>
        <v>-0.70711594985836523</v>
      </c>
      <c r="T132" s="9">
        <f>-STANDARDIZE(T131,0.08,0.02)</f>
        <v>3.9965972222222224</v>
      </c>
      <c r="U132" s="9">
        <f>-STANDARDIZE(U131,0.08,U130)</f>
        <v>1.4837073342511184</v>
      </c>
      <c r="V132" s="9">
        <f>-STANDARDIZE(V131,0.08,V130)</f>
        <v>-0.47799005106455794</v>
      </c>
      <c r="W132" s="9">
        <f>-STANDARDIZE(W131,0.08,0.2)</f>
        <v>0.39930555555555558</v>
      </c>
      <c r="X132" s="9">
        <f t="shared" ref="X132" si="148">-STANDARDIZE(X131,0.8,X130)</f>
        <v>-22.421944329114179</v>
      </c>
      <c r="Y132" s="9">
        <f>-STANDARDIZE(Y131,0.008,0.02)</f>
        <v>-99.6</v>
      </c>
      <c r="Z132" s="9">
        <f>-STANDARDIZE(Z131,0.08,Z130)</f>
        <v>-0.62197814440755306</v>
      </c>
      <c r="AA132" s="9">
        <f>-STANDARDIZE(AA131,0.008,AA130)</f>
        <v>0.97270724577993628</v>
      </c>
      <c r="AB132" s="9">
        <f t="shared" ref="AB132" si="149">-STANDARDIZE(AB131,0.08,AB130)</f>
        <v>1.8866806174397632</v>
      </c>
      <c r="AF132" s="9">
        <f>-STANDARDIZE(AF131,0.8,AF130)</f>
        <v>-0.21485055287730431</v>
      </c>
      <c r="AG132" s="9">
        <f t="shared" ref="AG132" si="150">-STANDARDIZE(AG131,0.8,AG130)</f>
        <v>-0.68159485458656921</v>
      </c>
      <c r="AH132" s="9">
        <f>-STANDARDIZE(AH131,0.08,0.02)</f>
        <v>3.9049305555555711</v>
      </c>
      <c r="AI132" s="9">
        <f>-STANDARDIZE(AI131,0.08,AI130)</f>
        <v>2.6055589141312119E-2</v>
      </c>
      <c r="AJ132" s="9">
        <f>-STANDARDIZE(AJ131,0.08,AJ130)</f>
        <v>-0.37584336789405492</v>
      </c>
      <c r="AK132" s="9">
        <f>-STANDARDIZE(AK131,0.08,0.2)</f>
        <v>0.39997222222222223</v>
      </c>
      <c r="AL132" s="9">
        <f t="shared" ref="AL132" si="151">-STANDARDIZE(AL131,0.8,AL130)</f>
        <v>-15.630760588237742</v>
      </c>
      <c r="AM132" s="9">
        <f>-STANDARDIZE(AM131,0.008,0.02)</f>
        <v>0.4</v>
      </c>
    </row>
    <row r="133" spans="1:39" ht="28.5">
      <c r="A133" s="17" t="s">
        <v>122</v>
      </c>
      <c r="B133" s="9">
        <f>STANDARDIZE(B129,15,B130)</f>
        <v>-10.121576807853939</v>
      </c>
      <c r="C133" s="9">
        <f>STANDARDIZE(C129,1,C130)</f>
        <v>-24.086760194146532</v>
      </c>
      <c r="D133" s="9">
        <f>STANDARDIZE(D129,7.1,D130)</f>
        <v>-15.742035647357239</v>
      </c>
      <c r="F133" s="26">
        <f>-STANDARDIZE(F129,3.5%,0.1)</f>
        <v>-0.3642857142857146</v>
      </c>
      <c r="G133" s="25">
        <f>-STANDARDIZE(G129,0.75%,0.1)</f>
        <v>0</v>
      </c>
      <c r="R133" s="9">
        <f>STANDARDIZE(R129,410,R130)</f>
        <v>5.0176253371183961</v>
      </c>
      <c r="S133" s="9">
        <f>-STANDARDIZE(S129,2,S130)</f>
        <v>-0.51736110946022051</v>
      </c>
      <c r="T133" s="9">
        <f>STANDARDIZE(T129,1.2,T130)</f>
        <v>-89.438906294652384</v>
      </c>
      <c r="U133" s="9">
        <f>-STANDARDIZE(U129,0.15,U130)</f>
        <v>-24.511968555063739</v>
      </c>
      <c r="V133" s="9">
        <f>STANDARDIZE(V129,0.2,V130)</f>
        <v>0.8225416212874076</v>
      </c>
      <c r="W133" s="9">
        <f>STANDARDIZE(W129,0.75,0.1)</f>
        <v>-4.1833333333333327</v>
      </c>
      <c r="X133" s="9">
        <f>-STANDARDIZE(X129,8,X130)</f>
        <v>-4.9189062351503443</v>
      </c>
      <c r="Y133" s="9">
        <f>-STANDARDIZE(Y129,75,1)</f>
        <v>18</v>
      </c>
      <c r="Z133" s="24">
        <f>STANDARDIZE(Z129,15,Z130)</f>
        <v>-9.9813641503086217</v>
      </c>
      <c r="AA133" s="9">
        <f>-STANDARDIZE(AA129,1,AA130)</f>
        <v>29.793723528116868</v>
      </c>
      <c r="AB133" s="9">
        <f>STANDARDIZE(AB129,7.1,AB130)</f>
        <v>-38.442903720622233</v>
      </c>
      <c r="AD133" s="28">
        <f>-STANDARDIZE(AD129,3.5%,0.1)</f>
        <v>-0.59339622641509349</v>
      </c>
      <c r="AE133" s="27">
        <f>-STANDARDIZE(AE129,0.75%,0.1)</f>
        <v>1.7999999999999995E-2</v>
      </c>
      <c r="AF133" s="9">
        <f>STANDARDIZE(AF129,410,AF130)</f>
        <v>-4.4795734192388021</v>
      </c>
      <c r="AG133" s="9">
        <f>-STANDARDIZE(AG129,2,AG130)</f>
        <v>-0.61995151669919857</v>
      </c>
      <c r="AH133" s="9">
        <f>STANDARDIZE(AH129,1.2,AH130)</f>
        <v>-11.210509130920611</v>
      </c>
      <c r="AI133" s="9">
        <f>-STANDARDIZE(AI129,0.15,AI130)</f>
        <v>-5.1903859016939107</v>
      </c>
      <c r="AJ133" s="9">
        <f>STANDARDIZE(AJ129,0.2,AJ130)</f>
        <v>0.36397989809066267</v>
      </c>
      <c r="AK133" s="9">
        <f>STANDARDIZE(AK129,0.75,0.1)</f>
        <v>-2.3833333333333329</v>
      </c>
      <c r="AL133" s="9">
        <f>-STANDARDIZE(AL129,8,AL130)</f>
        <v>-8.4854338742598561</v>
      </c>
      <c r="AM133" s="9">
        <f>-STANDARDIZE(AM129,75,1)</f>
        <v>-27</v>
      </c>
    </row>
    <row r="134" spans="1:39">
      <c r="A134" s="12" t="s">
        <v>125</v>
      </c>
      <c r="B134" s="98" t="s">
        <v>124</v>
      </c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9" t="s">
        <v>128</v>
      </c>
      <c r="S134" s="99"/>
      <c r="T134" s="99"/>
      <c r="U134" s="99"/>
      <c r="V134" s="99"/>
      <c r="W134" s="99"/>
      <c r="X134" s="99"/>
      <c r="Y134" s="99"/>
      <c r="Z134" s="98" t="s">
        <v>124</v>
      </c>
      <c r="AA134" s="98"/>
      <c r="AB134" s="98"/>
      <c r="AC134" s="98"/>
      <c r="AD134" s="98"/>
      <c r="AE134" s="98"/>
      <c r="AF134" s="99" t="s">
        <v>128</v>
      </c>
      <c r="AG134" s="99"/>
      <c r="AH134" s="99"/>
      <c r="AI134" s="99"/>
      <c r="AJ134" s="99"/>
      <c r="AK134" s="99"/>
      <c r="AL134" s="99"/>
      <c r="AM134" s="99"/>
    </row>
    <row r="135" spans="1:39">
      <c r="A135" s="12" t="s">
        <v>116</v>
      </c>
      <c r="B135" s="90">
        <f>AVERAGE(B132:D132)</f>
        <v>0.54783626639918215</v>
      </c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1">
        <f>AVERAGE(R132:Y132)</f>
        <v>-14.601912048824245</v>
      </c>
      <c r="S135" s="92"/>
      <c r="T135" s="92"/>
      <c r="U135" s="92"/>
      <c r="V135" s="92"/>
      <c r="W135" s="92"/>
      <c r="X135" s="92"/>
      <c r="Y135" s="92"/>
      <c r="Z135" s="90">
        <f>AVERAGE(Z132:AB132)</f>
        <v>0.74580323960404871</v>
      </c>
      <c r="AA135" s="90"/>
      <c r="AB135" s="90"/>
      <c r="AC135" s="90"/>
      <c r="AD135" s="90"/>
      <c r="AE135" s="90"/>
      <c r="AF135" s="91">
        <f>AVERAGE(AF132:AM132)</f>
        <v>-1.5215113745845705</v>
      </c>
      <c r="AG135" s="92"/>
      <c r="AH135" s="92"/>
      <c r="AI135" s="92"/>
      <c r="AJ135" s="92"/>
      <c r="AK135" s="92"/>
      <c r="AL135" s="92"/>
      <c r="AM135" s="92"/>
    </row>
    <row r="136" spans="1:39">
      <c r="A136" s="12" t="s">
        <v>126</v>
      </c>
      <c r="B136" s="90" t="e">
        <f>AVERAGE(B133:D133,#REF!,#REF!)</f>
        <v>#REF!</v>
      </c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1">
        <f>AVERAGE(R133:Y133)</f>
        <v>-12.466288571156777</v>
      </c>
      <c r="S136" s="92"/>
      <c r="T136" s="92"/>
      <c r="U136" s="92"/>
      <c r="V136" s="92"/>
      <c r="W136" s="92"/>
      <c r="X136" s="92"/>
      <c r="Y136" s="92"/>
      <c r="Z136" s="90">
        <f>AVERAGE(Z133:AB133,AD133,AE133)</f>
        <v>-3.8411881138458162</v>
      </c>
      <c r="AA136" s="93"/>
      <c r="AB136" s="93"/>
      <c r="AC136" s="93"/>
      <c r="AD136" s="93"/>
      <c r="AE136" s="93"/>
      <c r="AF136" s="91">
        <f>AVERAGE(AF133:AM133)</f>
        <v>-7.3756509097568816</v>
      </c>
      <c r="AG136" s="92"/>
      <c r="AH136" s="92"/>
      <c r="AI136" s="92"/>
      <c r="AJ136" s="92"/>
      <c r="AK136" s="92"/>
      <c r="AL136" s="92"/>
      <c r="AM136" s="92"/>
    </row>
    <row r="137" spans="1:39">
      <c r="A137" s="12" t="s">
        <v>127</v>
      </c>
      <c r="B137" s="88" t="e">
        <f>EXP(B136)*0.65+EXP(B135)*0.35</f>
        <v>#REF!</v>
      </c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9">
        <f>EXP(R136)*0.65+EXP(R135)*0.35</f>
        <v>2.6647949361121655E-6</v>
      </c>
      <c r="S137" s="89"/>
      <c r="T137" s="89"/>
      <c r="U137" s="89"/>
      <c r="V137" s="89"/>
      <c r="W137" s="89"/>
      <c r="X137" s="89"/>
      <c r="Y137" s="89"/>
      <c r="Z137" s="88">
        <f>EXP(Z136)*0.65+EXP(Z135)*0.35</f>
        <v>0.75180118393909645</v>
      </c>
      <c r="AA137" s="88"/>
      <c r="AB137" s="88"/>
      <c r="AC137" s="88"/>
      <c r="AD137" s="88"/>
      <c r="AE137" s="88"/>
      <c r="AF137" s="89">
        <f>EXP(AF136)*0.65+EXP(AF135)*0.35</f>
        <v>7.6840660640158029E-2</v>
      </c>
      <c r="AG137" s="89"/>
      <c r="AH137" s="89"/>
      <c r="AI137" s="89"/>
      <c r="AJ137" s="89"/>
      <c r="AK137" s="89"/>
      <c r="AL137" s="89"/>
      <c r="AM137" s="89"/>
    </row>
  </sheetData>
  <mergeCells count="67">
    <mergeCell ref="Z62:AE62"/>
    <mergeCell ref="Z16:AM16"/>
    <mergeCell ref="B15:AM15"/>
    <mergeCell ref="H18:H22"/>
    <mergeCell ref="H23:H27"/>
    <mergeCell ref="H28:H32"/>
    <mergeCell ref="B62:G62"/>
    <mergeCell ref="H62:Q62"/>
    <mergeCell ref="R62:Y62"/>
    <mergeCell ref="AF62:AM62"/>
    <mergeCell ref="B65:G65"/>
    <mergeCell ref="H63:Q63"/>
    <mergeCell ref="H64:Q64"/>
    <mergeCell ref="B16:Y16"/>
    <mergeCell ref="A15:A16"/>
    <mergeCell ref="A67:A68"/>
    <mergeCell ref="B67:AM67"/>
    <mergeCell ref="B68:Y68"/>
    <mergeCell ref="Z68:AM68"/>
    <mergeCell ref="R63:Y63"/>
    <mergeCell ref="R64:Y64"/>
    <mergeCell ref="R65:Y65"/>
    <mergeCell ref="H65:Q65"/>
    <mergeCell ref="B63:G63"/>
    <mergeCell ref="B64:G64"/>
    <mergeCell ref="Z65:AE65"/>
    <mergeCell ref="AF65:AM65"/>
    <mergeCell ref="Z63:AE63"/>
    <mergeCell ref="AF63:AM63"/>
    <mergeCell ref="Z64:AE64"/>
    <mergeCell ref="AF64:AM64"/>
    <mergeCell ref="B98:Q98"/>
    <mergeCell ref="R98:Y98"/>
    <mergeCell ref="Z98:AE98"/>
    <mergeCell ref="AF98:AM98"/>
    <mergeCell ref="B99:Q99"/>
    <mergeCell ref="R99:Y99"/>
    <mergeCell ref="Z99:AE99"/>
    <mergeCell ref="AF99:AM99"/>
    <mergeCell ref="B100:Q100"/>
    <mergeCell ref="R100:Y100"/>
    <mergeCell ref="Z100:AE100"/>
    <mergeCell ref="AF100:AM100"/>
    <mergeCell ref="B101:Q101"/>
    <mergeCell ref="R101:Y101"/>
    <mergeCell ref="Z101:AE101"/>
    <mergeCell ref="AF101:AM101"/>
    <mergeCell ref="A103:A104"/>
    <mergeCell ref="B103:AM103"/>
    <mergeCell ref="B104:Y104"/>
    <mergeCell ref="Z104:AM104"/>
    <mergeCell ref="B134:Q134"/>
    <mergeCell ref="R134:Y134"/>
    <mergeCell ref="Z134:AE134"/>
    <mergeCell ref="AF134:AM134"/>
    <mergeCell ref="B137:Q137"/>
    <mergeCell ref="R137:Y137"/>
    <mergeCell ref="Z137:AE137"/>
    <mergeCell ref="AF137:AM137"/>
    <mergeCell ref="B135:Q135"/>
    <mergeCell ref="R135:Y135"/>
    <mergeCell ref="Z135:AE135"/>
    <mergeCell ref="AF135:AM135"/>
    <mergeCell ref="B136:Q136"/>
    <mergeCell ref="R136:Y136"/>
    <mergeCell ref="Z136:AE136"/>
    <mergeCell ref="AF136:AM136"/>
  </mergeCells>
  <pageMargins left="0.7" right="0.7" top="0.75" bottom="0.75" header="0.3" footer="0.3"/>
  <pageSetup orientation="portrait" r:id="rId1"/>
  <ignoredErrors>
    <ignoredError sqref="AA47 AA132 C61" formula="1"/>
    <ignoredError sqref="I33:I35 I36:I38 I39:I4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B2:AE24"/>
  <sheetViews>
    <sheetView workbookViewId="0">
      <selection activeCell="X14" sqref="X14"/>
    </sheetView>
  </sheetViews>
  <sheetFormatPr defaultRowHeight="15"/>
  <cols>
    <col min="1" max="7" width="9.140625" style="12"/>
    <col min="8" max="8" width="18.28515625" style="12" customWidth="1"/>
    <col min="9" max="11" width="9.140625" style="12"/>
    <col min="12" max="12" width="13" style="12" customWidth="1"/>
    <col min="13" max="13" width="24.7109375" style="12" customWidth="1"/>
    <col min="14" max="14" width="16" style="12" customWidth="1"/>
    <col min="15" max="15" width="9.140625" style="12"/>
    <col min="16" max="16" width="15.140625" style="12" customWidth="1"/>
    <col min="17" max="17" width="12.42578125" style="12" customWidth="1"/>
    <col min="18" max="18" width="10" style="12" customWidth="1"/>
    <col min="19" max="22" width="14.7109375" style="12" customWidth="1"/>
    <col min="23" max="25" width="11.5703125" style="12" bestFit="1" customWidth="1"/>
    <col min="26" max="26" width="9.140625" style="12"/>
    <col min="27" max="29" width="11.5703125" style="12" bestFit="1" customWidth="1"/>
    <col min="30" max="16384" width="9.140625" style="12"/>
  </cols>
  <sheetData>
    <row r="2" spans="2:31" ht="45">
      <c r="B2" s="12" t="s">
        <v>88</v>
      </c>
      <c r="C2" s="12" t="s">
        <v>96</v>
      </c>
      <c r="D2" s="12" t="s">
        <v>97</v>
      </c>
      <c r="E2" s="12" t="s">
        <v>98</v>
      </c>
      <c r="F2" s="12" t="s">
        <v>99</v>
      </c>
      <c r="G2" s="12" t="s">
        <v>100</v>
      </c>
      <c r="H2" s="12" t="s">
        <v>101</v>
      </c>
      <c r="I2" s="12" t="s">
        <v>137</v>
      </c>
      <c r="J2" s="12" t="s">
        <v>138</v>
      </c>
      <c r="K2" s="12" t="s">
        <v>139</v>
      </c>
      <c r="L2" s="12" t="s">
        <v>148</v>
      </c>
      <c r="M2" s="12" t="s">
        <v>147</v>
      </c>
      <c r="N2" s="12" t="s">
        <v>141</v>
      </c>
      <c r="O2" s="12" t="s">
        <v>142</v>
      </c>
      <c r="P2" s="12" t="s">
        <v>143</v>
      </c>
      <c r="Q2" s="12" t="s">
        <v>144</v>
      </c>
      <c r="R2" s="12" t="s">
        <v>145</v>
      </c>
      <c r="S2" s="12" t="s">
        <v>146</v>
      </c>
      <c r="T2" s="12" t="s">
        <v>150</v>
      </c>
      <c r="U2" s="12" t="s">
        <v>151</v>
      </c>
      <c r="V2" s="12" t="s">
        <v>152</v>
      </c>
      <c r="W2" s="39" t="s">
        <v>100</v>
      </c>
      <c r="X2" s="39" t="s">
        <v>118</v>
      </c>
      <c r="Y2" s="39" t="s">
        <v>119</v>
      </c>
      <c r="Z2" s="39" t="s">
        <v>120</v>
      </c>
      <c r="AA2" s="39" t="s">
        <v>121</v>
      </c>
      <c r="AB2" s="39" t="s">
        <v>46</v>
      </c>
      <c r="AC2" s="39" t="s">
        <v>42</v>
      </c>
      <c r="AD2" s="39" t="s">
        <v>149</v>
      </c>
      <c r="AE2" s="39" t="s">
        <v>48</v>
      </c>
    </row>
    <row r="3" spans="2:31">
      <c r="C3" s="12">
        <v>56.9</v>
      </c>
      <c r="D3" s="12">
        <v>20.100000000000001</v>
      </c>
      <c r="F3" s="12">
        <v>6.94</v>
      </c>
      <c r="G3" s="12">
        <v>400</v>
      </c>
      <c r="H3" s="12">
        <v>2.73</v>
      </c>
      <c r="I3" s="12">
        <v>700</v>
      </c>
      <c r="J3" s="12">
        <v>950</v>
      </c>
      <c r="K3" s="12">
        <v>9</v>
      </c>
      <c r="L3" s="12">
        <v>46</v>
      </c>
      <c r="M3" s="12">
        <v>718</v>
      </c>
      <c r="O3" s="12">
        <v>1.5</v>
      </c>
      <c r="P3" s="12">
        <v>170</v>
      </c>
      <c r="Q3" s="37">
        <f>(2.04-1.75)/2.04</f>
        <v>0.14215686274509806</v>
      </c>
      <c r="R3" s="37">
        <f>(6.66-7)/6.66</f>
        <v>-5.1051051051051032E-2</v>
      </c>
      <c r="S3" s="38">
        <f>Q3*R3</f>
        <v>-7.2572572572572559E-3</v>
      </c>
      <c r="T3" s="38"/>
      <c r="U3" s="38"/>
      <c r="V3" s="38"/>
      <c r="W3" s="40">
        <f>AVERAGE(412.9,411.6,409.5,410.5,409.9,411.9)</f>
        <v>411.05</v>
      </c>
      <c r="X3" s="31">
        <f>AVERAGE(0.223,0.216,0.208,0.214,0.224,0.238)</f>
        <v>0.2205</v>
      </c>
      <c r="Y3" s="85">
        <f>AVERAGE(0.042,0.043,0.038,0.036,0.037,0.043)</f>
        <v>3.9833333333333332E-2</v>
      </c>
      <c r="Z3" s="85">
        <f>AVERAGE(0.176,0.202,0.244,0.1,0.183,0.22)</f>
        <v>0.1875</v>
      </c>
      <c r="AA3" s="85">
        <f>AVERAGE(0.138,0.176,0.187,0.077,0.177,0.194)</f>
        <v>0.15816666666666665</v>
      </c>
      <c r="AB3" s="85">
        <f>AVERAGE(0.24,0.22,0.18,0.24,0.27,0.19)</f>
        <v>0.2233333333333333</v>
      </c>
      <c r="AC3" s="9">
        <f>AVERAGE(26.72,29.74,30.08,31.9,30.62,30.96)</f>
        <v>30.003333333333334</v>
      </c>
      <c r="AD3" s="78">
        <f>AVERAGE(3.32,2.33,2.76,5.67,2.13,1.97)</f>
        <v>3.03</v>
      </c>
      <c r="AE3" s="78">
        <v>114</v>
      </c>
    </row>
    <row r="4" spans="2:31">
      <c r="C4" s="12">
        <v>52.3</v>
      </c>
      <c r="D4" s="12">
        <v>16.3</v>
      </c>
      <c r="F4" s="12">
        <v>7.45</v>
      </c>
      <c r="G4" s="12">
        <v>399</v>
      </c>
      <c r="H4" s="12">
        <v>3.57</v>
      </c>
      <c r="I4" s="12">
        <v>685</v>
      </c>
      <c r="J4" s="12">
        <v>950</v>
      </c>
      <c r="K4" s="12">
        <v>9</v>
      </c>
      <c r="L4" s="12">
        <v>46</v>
      </c>
      <c r="O4" s="12">
        <v>1.6</v>
      </c>
      <c r="Q4" s="37"/>
      <c r="R4" s="37"/>
      <c r="S4" s="38"/>
      <c r="T4" s="38"/>
      <c r="U4" s="38"/>
      <c r="V4" s="38"/>
      <c r="W4" s="40">
        <f>AVERAGE(414.3,412.9,410.3,411.6,411.1,412.3)</f>
        <v>412.08333333333331</v>
      </c>
      <c r="X4" s="31">
        <f>AVERAGE(0.225,0.217,0.21,0.223,0.208,0.224)</f>
        <v>0.21783333333333332</v>
      </c>
      <c r="Y4" s="85"/>
      <c r="Z4" s="85"/>
      <c r="AA4" s="85"/>
      <c r="AB4" s="85"/>
      <c r="AC4" s="9">
        <f>AVERAGE(27.73,27.25,28.16,27.82,24.83,26.14)</f>
        <v>26.988333333333333</v>
      </c>
      <c r="AD4" s="78"/>
      <c r="AE4" s="78"/>
    </row>
    <row r="5" spans="2:31">
      <c r="C5" s="12">
        <v>53.8</v>
      </c>
      <c r="D5" s="12">
        <v>18.2</v>
      </c>
      <c r="F5" s="12">
        <v>3.75</v>
      </c>
      <c r="G5" s="12">
        <v>400</v>
      </c>
      <c r="H5" s="12">
        <v>2.8</v>
      </c>
      <c r="I5" s="12">
        <v>673</v>
      </c>
      <c r="J5" s="12">
        <v>905</v>
      </c>
      <c r="K5" s="12">
        <v>9</v>
      </c>
      <c r="L5" s="12">
        <v>47</v>
      </c>
      <c r="O5" s="12">
        <v>1.6</v>
      </c>
      <c r="W5" s="40">
        <f>AVERAGE(413.4,411.1,408.8,410.6,409.6,412.1)</f>
        <v>410.93333333333334</v>
      </c>
      <c r="X5" s="31">
        <f>AVERAGE(0.252,0.391,0.349,0.352,0.45,0.454)</f>
        <v>0.37466666666666665</v>
      </c>
      <c r="Y5" s="85"/>
      <c r="Z5" s="85"/>
      <c r="AA5" s="85"/>
      <c r="AB5" s="85"/>
      <c r="AC5" s="9">
        <f>AVERAGE(205.1,134.3,114.3,110.2,105.2,121.3)</f>
        <v>131.73333333333332</v>
      </c>
      <c r="AD5" s="78"/>
      <c r="AE5" s="78"/>
    </row>
    <row r="6" spans="2:31">
      <c r="C6" s="12">
        <v>55.4</v>
      </c>
      <c r="D6" s="12">
        <v>19.2</v>
      </c>
      <c r="F6" s="12">
        <v>4.82</v>
      </c>
      <c r="G6" s="12">
        <v>396</v>
      </c>
      <c r="H6" s="12">
        <v>2.5299999999999998</v>
      </c>
      <c r="I6" s="12">
        <v>662</v>
      </c>
      <c r="J6" s="12">
        <v>860</v>
      </c>
      <c r="K6" s="12">
        <v>9</v>
      </c>
      <c r="L6" s="12">
        <v>47</v>
      </c>
      <c r="O6" s="12">
        <v>1.8</v>
      </c>
    </row>
    <row r="7" spans="2:31">
      <c r="C7" s="12">
        <v>42.1</v>
      </c>
      <c r="D7" s="12">
        <v>19.8</v>
      </c>
      <c r="F7" s="12">
        <v>7.21</v>
      </c>
      <c r="G7" s="12">
        <v>396</v>
      </c>
      <c r="H7" s="12">
        <v>2.61</v>
      </c>
      <c r="I7" s="12">
        <v>649</v>
      </c>
      <c r="J7" s="12">
        <v>810</v>
      </c>
      <c r="K7" s="12">
        <v>9</v>
      </c>
      <c r="L7" s="12">
        <v>47</v>
      </c>
      <c r="O7" s="12">
        <v>1.9</v>
      </c>
    </row>
    <row r="8" spans="2:31">
      <c r="C8" s="12">
        <v>56.2</v>
      </c>
      <c r="D8" s="12">
        <v>15.2</v>
      </c>
      <c r="F8" s="12">
        <v>7.9</v>
      </c>
      <c r="G8" s="12">
        <v>400</v>
      </c>
      <c r="H8" s="12">
        <v>1.93</v>
      </c>
      <c r="I8" s="12">
        <v>635</v>
      </c>
      <c r="J8" s="12">
        <v>750</v>
      </c>
      <c r="K8" s="12">
        <v>9</v>
      </c>
      <c r="L8" s="12">
        <v>47</v>
      </c>
      <c r="O8" s="12">
        <v>2</v>
      </c>
    </row>
    <row r="9" spans="2:31">
      <c r="C9" s="12">
        <v>48.6</v>
      </c>
      <c r="D9" s="12">
        <v>16</v>
      </c>
      <c r="F9" s="12">
        <v>5.55</v>
      </c>
      <c r="G9" s="12">
        <v>398</v>
      </c>
      <c r="H9" s="12">
        <v>3.21</v>
      </c>
      <c r="I9" s="12">
        <v>623</v>
      </c>
      <c r="J9" s="12">
        <v>750</v>
      </c>
      <c r="K9" s="12">
        <v>9</v>
      </c>
      <c r="L9" s="12">
        <v>47</v>
      </c>
      <c r="O9" s="12">
        <v>2</v>
      </c>
    </row>
    <row r="10" spans="2:31">
      <c r="C10" s="12">
        <v>50.2</v>
      </c>
      <c r="D10" s="12">
        <v>18</v>
      </c>
      <c r="F10" s="12">
        <v>7.44</v>
      </c>
      <c r="G10" s="12">
        <v>399</v>
      </c>
      <c r="H10" s="12">
        <v>2.5</v>
      </c>
      <c r="I10" s="12">
        <v>614</v>
      </c>
      <c r="J10" s="12">
        <v>750</v>
      </c>
      <c r="K10" s="12">
        <v>9</v>
      </c>
      <c r="L10" s="12">
        <v>47</v>
      </c>
      <c r="O10" s="12">
        <v>2.1</v>
      </c>
    </row>
    <row r="11" spans="2:31">
      <c r="C11" s="12">
        <v>54.2</v>
      </c>
      <c r="D11" s="12">
        <v>17.2</v>
      </c>
      <c r="F11" s="12">
        <v>6.03</v>
      </c>
      <c r="G11" s="12">
        <v>399</v>
      </c>
      <c r="H11" s="12">
        <v>2.7</v>
      </c>
      <c r="I11" s="12">
        <v>596</v>
      </c>
      <c r="J11" s="12">
        <v>740</v>
      </c>
      <c r="K11" s="12">
        <v>9</v>
      </c>
      <c r="L11" s="12">
        <v>48</v>
      </c>
      <c r="O11" s="12">
        <v>2.1</v>
      </c>
    </row>
    <row r="12" spans="2:31">
      <c r="C12" s="12">
        <v>56.1</v>
      </c>
      <c r="D12" s="12">
        <v>16.3</v>
      </c>
      <c r="F12" s="12">
        <v>7.22</v>
      </c>
      <c r="G12" s="12">
        <v>400</v>
      </c>
      <c r="H12" s="12">
        <v>1.99</v>
      </c>
      <c r="I12" s="12">
        <v>580</v>
      </c>
      <c r="J12" s="12">
        <v>735</v>
      </c>
      <c r="K12" s="12">
        <v>9</v>
      </c>
      <c r="L12" s="12">
        <v>48</v>
      </c>
      <c r="O12" s="12">
        <v>2.1</v>
      </c>
    </row>
    <row r="13" spans="2:31">
      <c r="C13" s="12">
        <v>52.1</v>
      </c>
      <c r="D13" s="12">
        <v>18.100000000000001</v>
      </c>
      <c r="F13" s="12">
        <v>6.49</v>
      </c>
      <c r="G13" s="12">
        <v>398</v>
      </c>
      <c r="H13" s="12">
        <v>3.1</v>
      </c>
      <c r="I13" s="12">
        <v>560</v>
      </c>
      <c r="J13" s="12">
        <v>735</v>
      </c>
      <c r="K13" s="12">
        <v>9</v>
      </c>
      <c r="L13" s="12">
        <v>48</v>
      </c>
      <c r="O13" s="12">
        <v>2.1</v>
      </c>
    </row>
    <row r="14" spans="2:31">
      <c r="C14" s="12">
        <v>56.4</v>
      </c>
      <c r="D14" s="12">
        <v>16.3</v>
      </c>
      <c r="F14" s="12">
        <v>8.01</v>
      </c>
      <c r="G14" s="12">
        <v>400</v>
      </c>
      <c r="H14" s="12">
        <v>2.09</v>
      </c>
      <c r="I14" s="12">
        <v>541</v>
      </c>
      <c r="J14" s="12">
        <v>680</v>
      </c>
      <c r="K14" s="12">
        <v>9</v>
      </c>
      <c r="L14" s="12">
        <v>48</v>
      </c>
      <c r="O14" s="12">
        <v>2.8</v>
      </c>
    </row>
    <row r="15" spans="2:31">
      <c r="C15" s="12">
        <v>48.4</v>
      </c>
      <c r="D15" s="12">
        <v>17.899999999999999</v>
      </c>
      <c r="F15" s="12">
        <v>7.19</v>
      </c>
      <c r="G15" s="12">
        <v>398</v>
      </c>
      <c r="H15" s="12">
        <v>4.01</v>
      </c>
      <c r="I15" s="12">
        <v>523</v>
      </c>
      <c r="J15" s="12">
        <v>620</v>
      </c>
      <c r="K15" s="12">
        <v>9</v>
      </c>
      <c r="L15" s="12">
        <v>48</v>
      </c>
      <c r="O15" s="12">
        <v>3.4</v>
      </c>
    </row>
    <row r="16" spans="2:31">
      <c r="C16" s="12">
        <v>40.200000000000003</v>
      </c>
      <c r="D16" s="12">
        <v>16.600000000000001</v>
      </c>
      <c r="F16" s="12">
        <v>7.59</v>
      </c>
      <c r="G16" s="12">
        <v>397</v>
      </c>
      <c r="H16" s="12">
        <v>3.21</v>
      </c>
      <c r="I16" s="12">
        <v>500</v>
      </c>
      <c r="J16" s="12">
        <v>540</v>
      </c>
      <c r="K16" s="12">
        <v>9</v>
      </c>
      <c r="L16" s="12">
        <v>48</v>
      </c>
      <c r="O16" s="12">
        <v>3.8</v>
      </c>
    </row>
    <row r="17" spans="3:15">
      <c r="C17" s="12">
        <v>56.7</v>
      </c>
      <c r="D17" s="12">
        <v>20.2</v>
      </c>
      <c r="F17" s="12">
        <v>7.46</v>
      </c>
      <c r="G17" s="12">
        <v>395</v>
      </c>
      <c r="H17" s="12">
        <v>2.73</v>
      </c>
      <c r="I17" s="12">
        <v>482</v>
      </c>
      <c r="J17" s="12">
        <v>530</v>
      </c>
      <c r="K17" s="12">
        <v>9</v>
      </c>
      <c r="L17" s="12">
        <v>48</v>
      </c>
      <c r="O17" s="12">
        <v>4.9000000000000004</v>
      </c>
    </row>
    <row r="18" spans="3:15">
      <c r="C18" s="12">
        <v>55.4</v>
      </c>
      <c r="D18" s="12">
        <v>19.5</v>
      </c>
      <c r="F18" s="12">
        <v>7.2</v>
      </c>
      <c r="G18" s="12">
        <v>394</v>
      </c>
      <c r="H18" s="12">
        <v>3.28</v>
      </c>
      <c r="I18" s="12">
        <v>460</v>
      </c>
      <c r="J18" s="12">
        <v>470</v>
      </c>
      <c r="K18" s="12">
        <v>9</v>
      </c>
      <c r="L18" s="12">
        <v>48</v>
      </c>
      <c r="O18" s="12">
        <v>5.8</v>
      </c>
    </row>
    <row r="19" spans="3:15">
      <c r="C19" s="12">
        <v>56.1</v>
      </c>
      <c r="D19" s="12">
        <v>21</v>
      </c>
      <c r="F19" s="12">
        <v>6.56</v>
      </c>
      <c r="G19" s="12">
        <v>395</v>
      </c>
      <c r="H19" s="12">
        <v>2.61</v>
      </c>
      <c r="I19" s="12">
        <v>435</v>
      </c>
      <c r="J19" s="12">
        <v>470</v>
      </c>
      <c r="K19" s="12">
        <v>9</v>
      </c>
      <c r="L19" s="12">
        <v>49</v>
      </c>
      <c r="O19" s="12">
        <v>6.5</v>
      </c>
    </row>
    <row r="20" spans="3:15">
      <c r="C20" s="12">
        <v>55.6</v>
      </c>
      <c r="D20" s="12">
        <v>20.3</v>
      </c>
      <c r="F20" s="12">
        <v>3.59</v>
      </c>
      <c r="G20" s="12">
        <v>393</v>
      </c>
      <c r="H20" s="12">
        <v>2.73</v>
      </c>
      <c r="I20" s="12">
        <v>413</v>
      </c>
      <c r="J20" s="12">
        <v>410</v>
      </c>
      <c r="K20" s="12">
        <v>9</v>
      </c>
      <c r="L20" s="12">
        <v>49</v>
      </c>
      <c r="O20" s="12">
        <v>7.1</v>
      </c>
    </row>
    <row r="21" spans="3:15">
      <c r="C21" s="12">
        <v>56</v>
      </c>
      <c r="D21" s="12">
        <v>17.5</v>
      </c>
      <c r="F21" s="12">
        <v>4.8499999999999996</v>
      </c>
      <c r="G21" s="12">
        <v>394</v>
      </c>
      <c r="H21" s="12">
        <v>2.09</v>
      </c>
    </row>
    <row r="22" spans="3:15">
      <c r="C22" s="12">
        <v>54.9</v>
      </c>
      <c r="D22" s="12">
        <v>19.7</v>
      </c>
      <c r="F22" s="12">
        <v>7.19</v>
      </c>
      <c r="G22" s="12">
        <v>395</v>
      </c>
      <c r="H22" s="12">
        <v>1.3</v>
      </c>
    </row>
    <row r="23" spans="3:15">
      <c r="C23" s="12">
        <v>52.1</v>
      </c>
      <c r="D23" s="12">
        <v>20.100000000000001</v>
      </c>
      <c r="F23" s="12">
        <v>6.75</v>
      </c>
      <c r="G23" s="12">
        <v>394</v>
      </c>
      <c r="H23" s="12">
        <v>3.32</v>
      </c>
    </row>
    <row r="24" spans="3:15">
      <c r="C24" s="12">
        <v>55.9</v>
      </c>
      <c r="D24" s="12">
        <v>17.5</v>
      </c>
      <c r="F24" s="12">
        <v>7.27</v>
      </c>
      <c r="G24" s="12">
        <v>396</v>
      </c>
      <c r="H24" s="12">
        <v>3.5</v>
      </c>
    </row>
  </sheetData>
  <mergeCells count="6">
    <mergeCell ref="AE3:AE5"/>
    <mergeCell ref="Y3:Y5"/>
    <mergeCell ref="Z3:Z5"/>
    <mergeCell ref="AA3:AA5"/>
    <mergeCell ref="AB3:AB5"/>
    <mergeCell ref="AD3:AD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3:I19"/>
  <sheetViews>
    <sheetView topLeftCell="B2" workbookViewId="0">
      <selection activeCell="G4" sqref="G4:I4"/>
    </sheetView>
  </sheetViews>
  <sheetFormatPr defaultRowHeight="15"/>
  <cols>
    <col min="1" max="1" width="7.42578125" style="12" customWidth="1"/>
    <col min="2" max="2" width="12" style="12" customWidth="1"/>
    <col min="3" max="3" width="27.5703125" style="12" customWidth="1"/>
    <col min="4" max="4" width="33.42578125" style="12" customWidth="1"/>
    <col min="5" max="5" width="54.140625" style="46" customWidth="1"/>
    <col min="6" max="6" width="18.7109375" style="12" customWidth="1"/>
    <col min="7" max="7" width="21.85546875" style="12" customWidth="1"/>
    <col min="8" max="8" width="19" style="12" customWidth="1"/>
    <col min="9" max="9" width="15" style="12" customWidth="1"/>
    <col min="10" max="16384" width="9.140625" style="12"/>
  </cols>
  <sheetData>
    <row r="3" spans="2:9" ht="60.75" customHeight="1">
      <c r="B3" s="53" t="s">
        <v>199</v>
      </c>
      <c r="C3" s="109" t="s">
        <v>192</v>
      </c>
      <c r="D3" s="109"/>
      <c r="E3" s="109"/>
      <c r="F3" s="109"/>
      <c r="G3" s="109"/>
      <c r="H3" s="109"/>
      <c r="I3" s="109"/>
    </row>
    <row r="4" spans="2:9" ht="28.5">
      <c r="B4" s="108" t="s">
        <v>198</v>
      </c>
      <c r="C4" s="48" t="s">
        <v>1</v>
      </c>
      <c r="D4" s="48" t="s">
        <v>195</v>
      </c>
      <c r="E4" s="48" t="s">
        <v>165</v>
      </c>
      <c r="F4" s="48" t="s">
        <v>166</v>
      </c>
      <c r="G4" s="87" t="s">
        <v>194</v>
      </c>
      <c r="H4" s="87"/>
      <c r="I4" s="87"/>
    </row>
    <row r="5" spans="2:9" ht="60" customHeight="1">
      <c r="B5" s="108"/>
      <c r="C5" s="78" t="s">
        <v>167</v>
      </c>
      <c r="D5" s="78" t="s">
        <v>168</v>
      </c>
      <c r="E5" s="45" t="s">
        <v>169</v>
      </c>
      <c r="F5" s="78" t="s">
        <v>172</v>
      </c>
      <c r="G5" s="111" t="s">
        <v>186</v>
      </c>
      <c r="H5" s="111" t="s">
        <v>187</v>
      </c>
      <c r="I5" s="111" t="s">
        <v>188</v>
      </c>
    </row>
    <row r="6" spans="2:9">
      <c r="B6" s="108"/>
      <c r="C6" s="78"/>
      <c r="D6" s="78"/>
      <c r="E6" s="45" t="s">
        <v>170</v>
      </c>
      <c r="F6" s="78"/>
      <c r="G6" s="111"/>
      <c r="H6" s="111"/>
      <c r="I6" s="111"/>
    </row>
    <row r="7" spans="2:9">
      <c r="B7" s="108"/>
      <c r="C7" s="78"/>
      <c r="D7" s="78"/>
      <c r="E7" s="45" t="s">
        <v>171</v>
      </c>
      <c r="F7" s="78"/>
      <c r="G7" s="111"/>
      <c r="H7" s="111"/>
      <c r="I7" s="111"/>
    </row>
    <row r="8" spans="2:9">
      <c r="B8" s="108"/>
      <c r="C8" s="78"/>
      <c r="D8" s="78"/>
      <c r="E8" s="45" t="s">
        <v>191</v>
      </c>
      <c r="F8" s="78"/>
      <c r="G8" s="111"/>
      <c r="H8" s="111"/>
      <c r="I8" s="111"/>
    </row>
    <row r="9" spans="2:9" ht="30">
      <c r="B9" s="108"/>
      <c r="C9" s="78"/>
      <c r="D9" s="78"/>
      <c r="E9" s="45" t="s">
        <v>196</v>
      </c>
      <c r="F9" s="47" t="s">
        <v>197</v>
      </c>
      <c r="G9" s="111"/>
      <c r="H9" s="111"/>
      <c r="I9" s="111"/>
    </row>
    <row r="10" spans="2:9">
      <c r="B10" s="108" t="s">
        <v>193</v>
      </c>
      <c r="C10" s="78" t="s">
        <v>173</v>
      </c>
      <c r="D10" s="78" t="s">
        <v>174</v>
      </c>
      <c r="E10" s="45" t="s">
        <v>175</v>
      </c>
      <c r="F10" s="78" t="s">
        <v>172</v>
      </c>
      <c r="G10" s="111"/>
      <c r="H10" s="111"/>
      <c r="I10" s="111"/>
    </row>
    <row r="11" spans="2:9" ht="30">
      <c r="B11" s="108"/>
      <c r="C11" s="78"/>
      <c r="D11" s="78"/>
      <c r="E11" s="45" t="s">
        <v>176</v>
      </c>
      <c r="F11" s="78"/>
      <c r="G11" s="111"/>
      <c r="H11" s="111"/>
      <c r="I11" s="111"/>
    </row>
    <row r="12" spans="2:9" ht="30">
      <c r="B12" s="108"/>
      <c r="C12" s="78"/>
      <c r="D12" s="78"/>
      <c r="E12" s="45" t="s">
        <v>177</v>
      </c>
      <c r="F12" s="78"/>
      <c r="G12" s="111"/>
      <c r="H12" s="111"/>
      <c r="I12" s="111"/>
    </row>
    <row r="13" spans="2:9">
      <c r="B13" s="108"/>
      <c r="C13" s="78"/>
      <c r="D13" s="78"/>
      <c r="E13" s="45" t="s">
        <v>178</v>
      </c>
      <c r="F13" s="78"/>
      <c r="G13" s="111"/>
      <c r="H13" s="111"/>
      <c r="I13" s="111"/>
    </row>
    <row r="14" spans="2:9" ht="30">
      <c r="B14" s="108"/>
      <c r="C14" s="78"/>
      <c r="D14" s="78"/>
      <c r="E14" s="45" t="s">
        <v>179</v>
      </c>
      <c r="F14" s="78"/>
      <c r="G14" s="111"/>
      <c r="H14" s="111"/>
      <c r="I14" s="111"/>
    </row>
    <row r="15" spans="2:9" ht="76.5" customHeight="1">
      <c r="B15" s="108"/>
      <c r="C15" s="78" t="s">
        <v>180</v>
      </c>
      <c r="D15" s="78" t="s">
        <v>181</v>
      </c>
      <c r="E15" s="45" t="s">
        <v>190</v>
      </c>
      <c r="F15" s="110" t="s">
        <v>172</v>
      </c>
      <c r="G15" s="111"/>
      <c r="H15" s="111"/>
      <c r="I15" s="111"/>
    </row>
    <row r="16" spans="2:9">
      <c r="B16" s="108"/>
      <c r="C16" s="78"/>
      <c r="D16" s="78"/>
      <c r="E16" s="45" t="s">
        <v>182</v>
      </c>
      <c r="F16" s="78"/>
      <c r="G16" s="111"/>
      <c r="H16" s="111"/>
      <c r="I16" s="111"/>
    </row>
    <row r="17" spans="2:9" ht="30">
      <c r="B17" s="108"/>
      <c r="C17" s="78"/>
      <c r="D17" s="78"/>
      <c r="E17" s="45" t="s">
        <v>183</v>
      </c>
      <c r="F17" s="78"/>
      <c r="G17" s="111"/>
      <c r="H17" s="111"/>
      <c r="I17" s="111"/>
    </row>
    <row r="18" spans="2:9" ht="30">
      <c r="B18" s="108"/>
      <c r="C18" s="78"/>
      <c r="D18" s="78"/>
      <c r="E18" s="45" t="s">
        <v>184</v>
      </c>
      <c r="F18" s="78"/>
      <c r="G18" s="111"/>
      <c r="H18" s="111"/>
      <c r="I18" s="111"/>
    </row>
    <row r="19" spans="2:9">
      <c r="B19" s="108"/>
      <c r="C19" s="78"/>
      <c r="D19" s="78"/>
      <c r="E19" s="45" t="s">
        <v>185</v>
      </c>
      <c r="F19" s="78"/>
      <c r="G19" s="111"/>
      <c r="H19" s="111"/>
      <c r="I19" s="111"/>
    </row>
  </sheetData>
  <mergeCells count="16">
    <mergeCell ref="B10:B19"/>
    <mergeCell ref="F5:F8"/>
    <mergeCell ref="B4:B9"/>
    <mergeCell ref="C3:I3"/>
    <mergeCell ref="F15:F19"/>
    <mergeCell ref="G4:I4"/>
    <mergeCell ref="G5:G19"/>
    <mergeCell ref="H5:H19"/>
    <mergeCell ref="I5:I19"/>
    <mergeCell ref="C15:C19"/>
    <mergeCell ref="D15:D19"/>
    <mergeCell ref="D5:D9"/>
    <mergeCell ref="C5:C9"/>
    <mergeCell ref="F10:F14"/>
    <mergeCell ref="D10:D14"/>
    <mergeCell ref="C10:C14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AJ698"/>
  <sheetViews>
    <sheetView topLeftCell="A590" workbookViewId="0">
      <selection activeCell="I608" sqref="I608"/>
    </sheetView>
  </sheetViews>
  <sheetFormatPr defaultRowHeight="15"/>
  <cols>
    <col min="1" max="7" width="9.140625" style="12"/>
    <col min="8" max="8" width="16.7109375" style="12" customWidth="1"/>
    <col min="9" max="9" width="9.42578125" style="71" customWidth="1"/>
    <col min="10" max="14" width="9.140625" style="12"/>
    <col min="15" max="15" width="15.42578125" style="12" customWidth="1"/>
    <col min="16" max="16" width="24.7109375" style="12" customWidth="1"/>
    <col min="17" max="17" width="19" style="12" customWidth="1"/>
    <col min="18" max="18" width="17.42578125" style="12" customWidth="1"/>
    <col min="19" max="19" width="17.85546875" style="12" customWidth="1"/>
    <col min="20" max="20" width="11.5703125" style="12" bestFit="1" customWidth="1"/>
    <col min="21" max="21" width="12.28515625" style="12" bestFit="1" customWidth="1"/>
    <col min="22" max="22" width="22.42578125" style="12" bestFit="1" customWidth="1"/>
    <col min="23" max="23" width="13.7109375" style="12" bestFit="1" customWidth="1"/>
    <col min="24" max="24" width="9" style="12" bestFit="1" customWidth="1"/>
    <col min="25" max="25" width="14.85546875" style="12" bestFit="1" customWidth="1"/>
    <col min="26" max="26" width="9.28515625" style="12" customWidth="1"/>
    <col min="27" max="27" width="14.28515625" style="12" customWidth="1"/>
    <col min="28" max="31" width="11.5703125" style="12" bestFit="1" customWidth="1"/>
    <col min="32" max="32" width="9.140625" style="12"/>
    <col min="33" max="35" width="11.5703125" style="12" bestFit="1" customWidth="1"/>
    <col min="36" max="16384" width="9.140625" style="12"/>
  </cols>
  <sheetData>
    <row r="3" spans="1:36" ht="39.75" customHeight="1">
      <c r="A3" s="57"/>
      <c r="B3" s="87" t="s">
        <v>163</v>
      </c>
      <c r="C3" s="87"/>
      <c r="D3" s="87"/>
      <c r="E3" s="87"/>
      <c r="F3" s="87"/>
      <c r="G3" s="87"/>
      <c r="H3" s="87"/>
      <c r="I3" s="87" t="s">
        <v>162</v>
      </c>
      <c r="J3" s="87"/>
      <c r="K3" s="87"/>
      <c r="L3" s="87" t="s">
        <v>164</v>
      </c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 t="s">
        <v>161</v>
      </c>
      <c r="AA3" s="87"/>
      <c r="AB3" s="87"/>
      <c r="AC3" s="87"/>
      <c r="AD3" s="87"/>
      <c r="AE3" s="87"/>
      <c r="AF3" s="87"/>
      <c r="AG3" s="87"/>
      <c r="AH3" s="87"/>
      <c r="AI3" s="87"/>
      <c r="AJ3" s="87"/>
    </row>
    <row r="4" spans="1:36" ht="45">
      <c r="B4" s="12" t="s">
        <v>88</v>
      </c>
      <c r="C4" s="12" t="s">
        <v>96</v>
      </c>
      <c r="D4" s="12" t="s">
        <v>97</v>
      </c>
      <c r="E4" s="12" t="s">
        <v>98</v>
      </c>
      <c r="F4" s="12" t="s">
        <v>99</v>
      </c>
      <c r="G4" s="12" t="s">
        <v>100</v>
      </c>
      <c r="H4" s="12" t="s">
        <v>101</v>
      </c>
      <c r="I4" s="71" t="s">
        <v>134</v>
      </c>
      <c r="J4" s="12" t="s">
        <v>133</v>
      </c>
      <c r="K4" s="12" t="s">
        <v>135</v>
      </c>
      <c r="L4" s="12" t="s">
        <v>137</v>
      </c>
      <c r="M4" s="12" t="s">
        <v>138</v>
      </c>
      <c r="N4" s="12" t="s">
        <v>139</v>
      </c>
      <c r="O4" s="12" t="s">
        <v>140</v>
      </c>
      <c r="P4" s="12" t="s">
        <v>147</v>
      </c>
      <c r="Q4" s="12" t="s">
        <v>141</v>
      </c>
      <c r="R4" s="12" t="s">
        <v>142</v>
      </c>
      <c r="S4" s="12" t="s">
        <v>143</v>
      </c>
      <c r="T4" s="12" t="s">
        <v>144</v>
      </c>
      <c r="U4" s="12" t="s">
        <v>145</v>
      </c>
      <c r="V4" s="12" t="s">
        <v>146</v>
      </c>
      <c r="W4" s="12" t="s">
        <v>150</v>
      </c>
      <c r="X4" s="12" t="s">
        <v>151</v>
      </c>
      <c r="Y4" s="12" t="s">
        <v>152</v>
      </c>
      <c r="Z4" s="54" t="s">
        <v>4</v>
      </c>
      <c r="AA4" s="54" t="s">
        <v>160</v>
      </c>
      <c r="AB4" s="54" t="s">
        <v>100</v>
      </c>
      <c r="AC4" s="54" t="s">
        <v>118</v>
      </c>
      <c r="AD4" s="54" t="s">
        <v>119</v>
      </c>
      <c r="AE4" s="54" t="s">
        <v>120</v>
      </c>
      <c r="AF4" s="54" t="s">
        <v>121</v>
      </c>
      <c r="AG4" s="54" t="s">
        <v>46</v>
      </c>
      <c r="AH4" s="54" t="s">
        <v>42</v>
      </c>
      <c r="AI4" s="54" t="s">
        <v>153</v>
      </c>
      <c r="AJ4" s="54" t="s">
        <v>48</v>
      </c>
    </row>
    <row r="5" spans="1:36">
      <c r="C5" s="12">
        <v>63.4</v>
      </c>
      <c r="D5" s="12">
        <v>22</v>
      </c>
      <c r="E5" s="12">
        <v>18.8</v>
      </c>
      <c r="F5" s="12">
        <v>5.84</v>
      </c>
      <c r="G5" s="12">
        <v>398</v>
      </c>
      <c r="H5" s="12">
        <v>3.22</v>
      </c>
      <c r="I5" s="71">
        <v>59</v>
      </c>
      <c r="J5" s="12">
        <v>52</v>
      </c>
      <c r="K5" s="12">
        <f>I5-J5</f>
        <v>7</v>
      </c>
      <c r="P5" s="12">
        <v>718</v>
      </c>
      <c r="S5" s="12">
        <v>170</v>
      </c>
      <c r="T5" s="37">
        <f>(2.04-1.75)/2.04</f>
        <v>0.14215686274509806</v>
      </c>
      <c r="U5" s="37">
        <f>(6.66-7)/6.66</f>
        <v>-5.1051051051051032E-2</v>
      </c>
      <c r="V5" s="38">
        <f>T5*U5</f>
        <v>-7.2572572572572559E-3</v>
      </c>
      <c r="W5" s="38"/>
      <c r="X5" s="38"/>
      <c r="Y5" s="38"/>
      <c r="Z5" s="86" t="s">
        <v>154</v>
      </c>
      <c r="AA5" s="56" t="s">
        <v>52</v>
      </c>
      <c r="AB5" s="54">
        <f>AVERAGE(404.8,405.2,405,404.4,403.6)</f>
        <v>404.6</v>
      </c>
      <c r="AC5" s="8">
        <f>AVERAGE(21.87,19.82,20,19.96,20.01)</f>
        <v>20.332000000000001</v>
      </c>
      <c r="AD5" s="84">
        <f>AVERAGE(8.868,8.176,8.055,8.039,8.75)</f>
        <v>8.3775999999999993</v>
      </c>
      <c r="AE5" s="84">
        <f>AVERAGE(10.18,9.339,9.312,9.505,9.457)</f>
        <v>9.5586000000000002</v>
      </c>
      <c r="AF5" s="78">
        <f>AVERAGE(4.979,4.503,4.651,4.703,4.714)</f>
        <v>4.7099999999999991</v>
      </c>
      <c r="AG5" s="84">
        <f>AVERAGE(0.87,0.86,0.85,0.85,0.85)</f>
        <v>0.85600000000000009</v>
      </c>
      <c r="AH5" s="8">
        <f>AVERAGE(54.8,55.25,56.62,57.67,57.08)</f>
        <v>56.283999999999992</v>
      </c>
      <c r="AI5" s="78">
        <f>AVERAGE(0.58,0.55,0.55,0.6,0.59)</f>
        <v>0.57399999999999995</v>
      </c>
      <c r="AJ5" s="78">
        <v>59</v>
      </c>
    </row>
    <row r="6" spans="1:36">
      <c r="C6" s="12">
        <v>59.8</v>
      </c>
      <c r="D6" s="12">
        <v>22.3</v>
      </c>
      <c r="F6" s="12">
        <v>5.86</v>
      </c>
      <c r="G6" s="12">
        <v>397</v>
      </c>
      <c r="H6" s="12">
        <v>3.57</v>
      </c>
      <c r="I6" s="71">
        <v>52</v>
      </c>
      <c r="J6" s="12">
        <v>59</v>
      </c>
      <c r="K6" s="12">
        <f>I6-J6</f>
        <v>-7</v>
      </c>
      <c r="T6" s="37"/>
      <c r="U6" s="37"/>
      <c r="V6" s="38"/>
      <c r="W6" s="38"/>
      <c r="X6" s="38"/>
      <c r="Y6" s="38"/>
      <c r="Z6" s="86"/>
      <c r="AA6" s="56" t="s">
        <v>53</v>
      </c>
      <c r="AB6" s="8">
        <f>AVERAGE(404.3,405.1,405.7,405.1,404.8)</f>
        <v>405.00000000000006</v>
      </c>
      <c r="AC6" s="8">
        <f>AVERAGE(22.05,20.05,20.43,20.31,20.24)</f>
        <v>20.616</v>
      </c>
      <c r="AD6" s="84"/>
      <c r="AE6" s="84"/>
      <c r="AF6" s="78"/>
      <c r="AG6" s="84"/>
      <c r="AH6" s="8">
        <f>AVERAGE(52.99,52.56,53.41,54.57,56.07)</f>
        <v>53.92</v>
      </c>
      <c r="AI6" s="78"/>
      <c r="AJ6" s="78"/>
    </row>
    <row r="7" spans="1:36">
      <c r="C7" s="12">
        <v>57.4</v>
      </c>
      <c r="D7" s="12">
        <v>22.5</v>
      </c>
      <c r="F7" s="12">
        <v>5.87</v>
      </c>
      <c r="G7" s="12">
        <v>398</v>
      </c>
      <c r="H7" s="12">
        <v>3.12</v>
      </c>
      <c r="I7" s="71">
        <v>48</v>
      </c>
      <c r="J7" s="12">
        <v>52</v>
      </c>
      <c r="K7" s="12">
        <f t="shared" ref="K7:K70" si="0">I7-J7</f>
        <v>-4</v>
      </c>
      <c r="Z7" s="86"/>
      <c r="AA7" s="54" t="s">
        <v>54</v>
      </c>
      <c r="AB7" s="8">
        <f>AVERAGE(408.3,404,405.1,403.7,404.3)</f>
        <v>405.08000000000004</v>
      </c>
      <c r="AC7" s="55">
        <f>AVERAGE(0.346,0.471,0.29,0.268,0.513)</f>
        <v>0.37759999999999999</v>
      </c>
      <c r="AD7" s="84"/>
      <c r="AE7" s="84"/>
      <c r="AF7" s="78"/>
      <c r="AG7" s="84"/>
      <c r="AH7" s="8">
        <f>AVERAGE(410,403.8,416.8,388.1,410.7)</f>
        <v>405.88</v>
      </c>
      <c r="AI7" s="78"/>
      <c r="AJ7" s="78"/>
    </row>
    <row r="8" spans="1:36">
      <c r="C8" s="12">
        <v>56</v>
      </c>
      <c r="D8" s="12">
        <v>22.7</v>
      </c>
      <c r="F8" s="12">
        <v>5.85</v>
      </c>
      <c r="G8" s="12">
        <v>396</v>
      </c>
      <c r="H8" s="12">
        <v>3.05</v>
      </c>
      <c r="I8" s="71">
        <v>64</v>
      </c>
      <c r="J8" s="12">
        <v>42</v>
      </c>
      <c r="K8" s="12">
        <f t="shared" si="0"/>
        <v>22</v>
      </c>
      <c r="Z8" s="86" t="s">
        <v>155</v>
      </c>
      <c r="AA8" s="56" t="s">
        <v>52</v>
      </c>
      <c r="AB8" s="8">
        <f>AVERAGE(403.8,403.6,403.6,402.4,403.7)</f>
        <v>403.42</v>
      </c>
      <c r="AC8" s="8">
        <f>AVERAGE(19.87,19.85,20.78,20.81,20.76)</f>
        <v>20.414000000000001</v>
      </c>
      <c r="AD8" s="84">
        <f>AVERAGE(8.002,8.076,8.445,8.335,8.333)</f>
        <v>8.2382000000000009</v>
      </c>
      <c r="AE8" s="84">
        <f>AVERAGE(9.371,9.399,9.775,9.451,9.712)</f>
        <v>9.541599999999999</v>
      </c>
      <c r="AF8" s="84">
        <f>AVERAGE(4.878,4.488,4.498,4.474,4.741)</f>
        <v>4.6158000000000001</v>
      </c>
      <c r="AG8" s="84">
        <f>AVERAGE(0.86,0.85,0.84,0.86,0.85)</f>
        <v>0.85199999999999998</v>
      </c>
      <c r="AH8" s="8">
        <f>AVERAGE(57.13,55.11,56.87,56.27,56.16)</f>
        <v>56.308000000000007</v>
      </c>
      <c r="AI8" s="78">
        <f>AVERAGE(0.6,0.57,0.57,0.58,0.57)</f>
        <v>0.57799999999999996</v>
      </c>
      <c r="AJ8" s="78">
        <v>59</v>
      </c>
    </row>
    <row r="9" spans="1:36">
      <c r="C9" s="12">
        <v>59.8</v>
      </c>
      <c r="D9" s="12">
        <v>22.6</v>
      </c>
      <c r="F9" s="12">
        <v>5.86</v>
      </c>
      <c r="G9" s="12">
        <v>399</v>
      </c>
      <c r="H9" s="12">
        <v>3.34</v>
      </c>
      <c r="I9" s="71">
        <v>66</v>
      </c>
      <c r="J9" s="12">
        <v>33</v>
      </c>
      <c r="K9" s="12">
        <f t="shared" si="0"/>
        <v>33</v>
      </c>
      <c r="Z9" s="86"/>
      <c r="AA9" s="56" t="s">
        <v>53</v>
      </c>
      <c r="AB9" s="8">
        <f>AVERAGE(402.8,404.1,403.3,402.5,403.9)</f>
        <v>403.32</v>
      </c>
      <c r="AC9" s="8">
        <f>AVERAGE(20.28,19.98,21.2,20.79,21)</f>
        <v>20.65</v>
      </c>
      <c r="AD9" s="84"/>
      <c r="AE9" s="84"/>
      <c r="AF9" s="84"/>
      <c r="AG9" s="84"/>
      <c r="AH9" s="8">
        <f>AVERAGE(58.07,53.76,56.31,55.05,54.21)</f>
        <v>55.48</v>
      </c>
      <c r="AI9" s="78"/>
      <c r="AJ9" s="78"/>
    </row>
    <row r="10" spans="1:36">
      <c r="C10" s="12">
        <v>56.6</v>
      </c>
      <c r="D10" s="12">
        <v>22.7</v>
      </c>
      <c r="F10" s="12">
        <v>5.87</v>
      </c>
      <c r="G10" s="12">
        <v>396</v>
      </c>
      <c r="H10" s="12">
        <v>3.47</v>
      </c>
      <c r="I10" s="71">
        <v>59</v>
      </c>
      <c r="J10" s="12">
        <v>53</v>
      </c>
      <c r="K10" s="12">
        <f t="shared" si="0"/>
        <v>6</v>
      </c>
      <c r="Z10" s="86"/>
      <c r="AA10" s="54" t="s">
        <v>54</v>
      </c>
      <c r="AB10" s="8">
        <f>AVERAGE(404,402.6,401.3,401.1,402.3)</f>
        <v>402.26</v>
      </c>
      <c r="AC10" s="55">
        <f>AVERAGE(0.31,0.267,0.421,0.286,0.297)</f>
        <v>0.31619999999999998</v>
      </c>
      <c r="AD10" s="84"/>
      <c r="AE10" s="84"/>
      <c r="AF10" s="84"/>
      <c r="AG10" s="84"/>
      <c r="AH10" s="54">
        <f>AVERAGE(396,362.2,396,371.6,350.2)</f>
        <v>375.20000000000005</v>
      </c>
      <c r="AI10" s="78"/>
      <c r="AJ10" s="78"/>
    </row>
    <row r="11" spans="1:36">
      <c r="C11" s="12">
        <v>55.6</v>
      </c>
      <c r="D11" s="12">
        <v>22.8</v>
      </c>
      <c r="F11" s="12">
        <v>5.88</v>
      </c>
      <c r="G11" s="12">
        <v>399</v>
      </c>
      <c r="H11" s="12">
        <v>3.97</v>
      </c>
      <c r="I11" s="71">
        <v>56</v>
      </c>
      <c r="J11" s="12">
        <v>18</v>
      </c>
      <c r="K11" s="12">
        <f t="shared" si="0"/>
        <v>38</v>
      </c>
      <c r="Z11" s="86" t="s">
        <v>156</v>
      </c>
      <c r="AA11" s="56" t="s">
        <v>52</v>
      </c>
      <c r="AB11" s="8">
        <f>AVERAGE(405.7,417.5,406.5,418.8,417.2)</f>
        <v>413.14</v>
      </c>
      <c r="AC11" s="8">
        <f>AVERAGE(20.58,20.54,20.31,19.64,19.66)</f>
        <v>20.145999999999997</v>
      </c>
      <c r="AD11" s="78">
        <f>AVERAGE(8.291,8.369,8.392,8.232,8.316)</f>
        <v>8.32</v>
      </c>
      <c r="AE11" s="84">
        <f>AVERAGE(9.971,9.805,9.61,9.283,9.771)</f>
        <v>9.6879999999999988</v>
      </c>
      <c r="AF11" s="84">
        <f>AVERAGE(4.921,4.925,4.742,5.48,4.967)</f>
        <v>5.0069999999999997</v>
      </c>
      <c r="AG11" s="84">
        <f>AVERAGE(0.85,0.85,0.85,0.83,0.85)</f>
        <v>0.84599999999999986</v>
      </c>
      <c r="AH11" s="8">
        <f>AVERAGE(55.33,59.63,56.32,59.97,60.17)</f>
        <v>58.284000000000006</v>
      </c>
      <c r="AI11" s="78">
        <f>AVERAGE(0.59,0.59,0.58,0.61,0.59)</f>
        <v>0.59199999999999986</v>
      </c>
      <c r="AJ11" s="78">
        <v>61</v>
      </c>
    </row>
    <row r="12" spans="1:36">
      <c r="C12" s="12">
        <v>55</v>
      </c>
      <c r="D12" s="12">
        <v>22.9</v>
      </c>
      <c r="F12" s="12">
        <v>5.84</v>
      </c>
      <c r="G12" s="12">
        <v>396</v>
      </c>
      <c r="H12" s="12">
        <v>3.98</v>
      </c>
      <c r="I12" s="71">
        <v>67</v>
      </c>
      <c r="J12" s="12">
        <v>61</v>
      </c>
      <c r="K12" s="12">
        <f t="shared" si="0"/>
        <v>6</v>
      </c>
      <c r="Z12" s="86"/>
      <c r="AA12" s="56" t="s">
        <v>53</v>
      </c>
      <c r="AB12" s="8">
        <f>AVERAGE(405.1,417.3,406.6,420.1,419.6)</f>
        <v>413.73999999999995</v>
      </c>
      <c r="AC12" s="8">
        <f>AVERAGE(20.57,20.39,20.65,20.84,20.58)</f>
        <v>20.606000000000002</v>
      </c>
      <c r="AD12" s="78"/>
      <c r="AE12" s="84"/>
      <c r="AF12" s="84"/>
      <c r="AG12" s="84"/>
      <c r="AH12" s="8">
        <f>AVERAGE(54.95,59.95,59.64,57.68,56.77)</f>
        <v>57.798000000000002</v>
      </c>
      <c r="AI12" s="78"/>
      <c r="AJ12" s="78"/>
    </row>
    <row r="13" spans="1:36">
      <c r="C13" s="12">
        <v>54.6</v>
      </c>
      <c r="D13" s="12">
        <v>23</v>
      </c>
      <c r="F13" s="12">
        <v>5.82</v>
      </c>
      <c r="G13" s="12">
        <v>397</v>
      </c>
      <c r="H13" s="12">
        <v>3.28</v>
      </c>
      <c r="I13" s="71">
        <v>54</v>
      </c>
      <c r="J13" s="12">
        <v>27</v>
      </c>
      <c r="K13" s="12">
        <f t="shared" si="0"/>
        <v>27</v>
      </c>
      <c r="Z13" s="86"/>
      <c r="AA13" s="54" t="s">
        <v>54</v>
      </c>
      <c r="AB13" s="54">
        <f>AVERAGE(403.9,415.1,408.5,419.3,418.7)</f>
        <v>413.1</v>
      </c>
      <c r="AC13" s="55">
        <f>AVERAGE(0.341,0.302,0.378,0.32,0.461)</f>
        <v>0.3604</v>
      </c>
      <c r="AD13" s="78"/>
      <c r="AE13" s="84"/>
      <c r="AF13" s="84"/>
      <c r="AG13" s="84"/>
      <c r="AH13" s="8">
        <f>AVERAGE(487.6,361.4,350.2,410.9,378.3)</f>
        <v>397.67999999999995</v>
      </c>
      <c r="AI13" s="78"/>
      <c r="AJ13" s="78"/>
    </row>
    <row r="14" spans="1:36">
      <c r="C14" s="12">
        <v>53.5</v>
      </c>
      <c r="D14" s="12">
        <v>23.2</v>
      </c>
      <c r="F14" s="12">
        <v>5.85</v>
      </c>
      <c r="G14" s="12">
        <v>398</v>
      </c>
      <c r="H14" s="12">
        <v>3.15</v>
      </c>
      <c r="I14" s="71">
        <v>52</v>
      </c>
      <c r="J14" s="12">
        <v>37</v>
      </c>
      <c r="K14" s="12">
        <f t="shared" si="0"/>
        <v>15</v>
      </c>
      <c r="Z14" s="86" t="s">
        <v>157</v>
      </c>
      <c r="AA14" s="56" t="s">
        <v>52</v>
      </c>
      <c r="AB14" s="8">
        <f>AVERAGE(414.2,409.5,407.1,404.9)</f>
        <v>408.92500000000007</v>
      </c>
      <c r="AC14" s="8">
        <f>AVERAGE(20.02,20.19,20.15,20.2)</f>
        <v>20.14</v>
      </c>
      <c r="AD14" s="84">
        <f>AVERAGE(8.313,8.233,8.246,8.266)</f>
        <v>8.2645</v>
      </c>
      <c r="AE14" s="84">
        <f>AVERAGE(9.81,9.782,9.611,9.518)</f>
        <v>9.6802500000000009</v>
      </c>
      <c r="AF14" s="84">
        <f>AVERAGE(4.981,4.944,4.787,4.63)</f>
        <v>4.8354999999999997</v>
      </c>
      <c r="AG14" s="84">
        <f>AVERAGE(0.84,0.84,0.86,0.87)</f>
        <v>0.85250000000000004</v>
      </c>
      <c r="AH14" s="8">
        <f>AVERAGE(58.21,57.56,53.03,53.22)</f>
        <v>55.505000000000003</v>
      </c>
      <c r="AI14" s="85">
        <f>AVERAGE(0.61,0.6,0.56,0.56)</f>
        <v>0.58250000000000002</v>
      </c>
      <c r="AJ14" s="78">
        <v>60</v>
      </c>
    </row>
    <row r="15" spans="1:36">
      <c r="C15" s="12">
        <v>52.8</v>
      </c>
      <c r="D15" s="12">
        <v>23.6</v>
      </c>
      <c r="F15" s="12">
        <v>5.68</v>
      </c>
      <c r="G15" s="12">
        <v>400</v>
      </c>
      <c r="H15" s="12">
        <v>3.34</v>
      </c>
      <c r="I15" s="71">
        <v>65</v>
      </c>
      <c r="J15" s="12">
        <v>44</v>
      </c>
      <c r="K15" s="12">
        <f t="shared" si="0"/>
        <v>21</v>
      </c>
      <c r="Z15" s="86"/>
      <c r="AA15" s="56" t="s">
        <v>53</v>
      </c>
      <c r="AB15" s="8">
        <f>AVERAGE(413.1,410.8,406.8,405.5)</f>
        <v>409.05</v>
      </c>
      <c r="AC15" s="8">
        <f>AVERAGE(20.59,20.65,20.46,20.62)</f>
        <v>20.58</v>
      </c>
      <c r="AD15" s="84"/>
      <c r="AE15" s="84"/>
      <c r="AF15" s="84"/>
      <c r="AG15" s="84"/>
      <c r="AH15" s="8">
        <f>AVERAGE(56.61,54.65,52.76,51.68)</f>
        <v>53.924999999999997</v>
      </c>
      <c r="AI15" s="85"/>
      <c r="AJ15" s="78"/>
    </row>
    <row r="16" spans="1:36">
      <c r="C16" s="12">
        <v>52.6</v>
      </c>
      <c r="D16" s="12">
        <v>23.6</v>
      </c>
      <c r="F16" s="12">
        <v>5.67</v>
      </c>
      <c r="G16" s="12">
        <v>400</v>
      </c>
      <c r="H16" s="12">
        <v>3.88</v>
      </c>
      <c r="I16" s="71">
        <v>68</v>
      </c>
      <c r="J16" s="12">
        <v>52</v>
      </c>
      <c r="K16" s="12">
        <f t="shared" si="0"/>
        <v>16</v>
      </c>
      <c r="Z16" s="86"/>
      <c r="AA16" s="54" t="s">
        <v>54</v>
      </c>
      <c r="AB16" s="8">
        <f>AVERAGE(411.3,408.7,405.6,408.7)</f>
        <v>408.57499999999999</v>
      </c>
      <c r="AC16" s="54">
        <f>AVERAGE(0.308,0.409,0.447,0.288)</f>
        <v>0.36299999999999999</v>
      </c>
      <c r="AD16" s="84"/>
      <c r="AE16" s="84"/>
      <c r="AF16" s="84"/>
      <c r="AG16" s="84"/>
      <c r="AH16" s="8">
        <f>AVERAGE(384,602,373.3,463.3)</f>
        <v>455.65</v>
      </c>
      <c r="AI16" s="85"/>
      <c r="AJ16" s="78"/>
    </row>
    <row r="17" spans="3:36">
      <c r="C17" s="12">
        <v>52.4</v>
      </c>
      <c r="D17" s="12">
        <v>23.5</v>
      </c>
      <c r="F17" s="12">
        <v>5.63</v>
      </c>
      <c r="G17" s="12">
        <v>408</v>
      </c>
      <c r="H17" s="12">
        <v>2.91</v>
      </c>
      <c r="I17" s="71">
        <v>74</v>
      </c>
      <c r="J17" s="12">
        <v>45</v>
      </c>
      <c r="K17" s="12">
        <f t="shared" si="0"/>
        <v>29</v>
      </c>
      <c r="Z17" s="86" t="s">
        <v>158</v>
      </c>
      <c r="AA17" s="56" t="s">
        <v>52</v>
      </c>
      <c r="AB17" s="54">
        <f>AVERAGE(405.7,407.4,409.4,409.1,407.9)</f>
        <v>407.9</v>
      </c>
      <c r="AC17" s="8">
        <f>AVERAGE(20.26,20.14,19.58,19.9,19.71)</f>
        <v>19.917999999999999</v>
      </c>
      <c r="AD17" s="84">
        <f>AVERAGE(8.08,8.126,8.079,8.112,8.116)</f>
        <v>8.1025999999999989</v>
      </c>
      <c r="AE17" s="84">
        <f>AVERAGE(9.588,9.718,9.369,9.521,9.896)</f>
        <v>9.6183999999999994</v>
      </c>
      <c r="AF17" s="84">
        <f>AVERAGE(5.067,4.996,4.644,4.831,5.033)</f>
        <v>4.9142000000000001</v>
      </c>
      <c r="AG17" s="84">
        <f>AVERAGE(0.84,0.84,0.86,0.85,0.62)</f>
        <v>0.80199999999999994</v>
      </c>
      <c r="AH17" s="8">
        <f>AVERAGE(58.59,57.01,58.81,56.72,59.22)</f>
        <v>58.070000000000007</v>
      </c>
      <c r="AI17" s="78">
        <f>AVERAGE(0.6,0.61,0.57,0.57,0.84)</f>
        <v>0.6379999999999999</v>
      </c>
      <c r="AJ17" s="78">
        <v>65</v>
      </c>
    </row>
    <row r="18" spans="3:36">
      <c r="C18" s="12">
        <v>52.2</v>
      </c>
      <c r="D18" s="12">
        <v>23.6</v>
      </c>
      <c r="F18" s="12">
        <v>5.66</v>
      </c>
      <c r="G18" s="12">
        <v>410</v>
      </c>
      <c r="H18" s="12">
        <v>3.14</v>
      </c>
      <c r="I18" s="71">
        <v>62</v>
      </c>
      <c r="J18" s="12">
        <v>47</v>
      </c>
      <c r="K18" s="12">
        <f t="shared" si="0"/>
        <v>15</v>
      </c>
      <c r="Z18" s="86"/>
      <c r="AA18" s="56" t="s">
        <v>53</v>
      </c>
      <c r="AB18" s="8">
        <f>AVERAGE(407.3,406.6,410,409.2,408.6)</f>
        <v>408.34000000000003</v>
      </c>
      <c r="AC18" s="8">
        <f>AVERAGE(20.63,20.42,19.79,20.02,20.43)</f>
        <v>20.257999999999999</v>
      </c>
      <c r="AD18" s="84"/>
      <c r="AE18" s="84"/>
      <c r="AF18" s="84"/>
      <c r="AG18" s="84"/>
      <c r="AH18" s="8">
        <f>AVERAGE(57.48,58.26,52.38,55.77,59.17)</f>
        <v>56.612000000000002</v>
      </c>
      <c r="AI18" s="78"/>
      <c r="AJ18" s="78"/>
    </row>
    <row r="19" spans="3:36">
      <c r="C19" s="12">
        <v>52.2</v>
      </c>
      <c r="D19" s="12">
        <v>23.5</v>
      </c>
      <c r="F19" s="12">
        <v>5.7</v>
      </c>
      <c r="G19" s="12">
        <v>411</v>
      </c>
      <c r="H19" s="12">
        <v>3.37</v>
      </c>
      <c r="I19" s="71">
        <v>62</v>
      </c>
      <c r="J19" s="12">
        <v>46</v>
      </c>
      <c r="K19" s="12">
        <f t="shared" si="0"/>
        <v>16</v>
      </c>
      <c r="Z19" s="86"/>
      <c r="AA19" s="54" t="s">
        <v>54</v>
      </c>
      <c r="AB19" s="8">
        <f>AVERAGE(406.7,405.9,408.3,408.4,407.6)</f>
        <v>407.37999999999994</v>
      </c>
      <c r="AC19" s="55">
        <f>AVERAGE(0.333,0.318,0.215,0.399,0.342)</f>
        <v>0.32140000000000002</v>
      </c>
      <c r="AD19" s="84"/>
      <c r="AE19" s="84"/>
      <c r="AF19" s="84"/>
      <c r="AG19" s="84"/>
      <c r="AH19" s="8">
        <f>AVERAGE(296.1,373.3,460.6,296,309.8)</f>
        <v>347.15999999999997</v>
      </c>
      <c r="AI19" s="78"/>
      <c r="AJ19" s="78"/>
    </row>
    <row r="20" spans="3:36">
      <c r="C20" s="12">
        <v>52</v>
      </c>
      <c r="D20" s="12">
        <v>23.5</v>
      </c>
      <c r="F20" s="12">
        <v>5.76</v>
      </c>
      <c r="G20" s="12">
        <v>407</v>
      </c>
      <c r="H20" s="12">
        <v>3.35</v>
      </c>
      <c r="I20" s="71">
        <v>75</v>
      </c>
      <c r="J20" s="12">
        <v>45</v>
      </c>
      <c r="K20" s="12">
        <f t="shared" si="0"/>
        <v>30</v>
      </c>
      <c r="Z20" s="86" t="s">
        <v>159</v>
      </c>
      <c r="AA20" s="56" t="s">
        <v>52</v>
      </c>
      <c r="AB20" s="8">
        <f>AVERAGE(407.8,412.9,415.4)</f>
        <v>412.0333333333333</v>
      </c>
      <c r="AC20" s="8">
        <f>AVERAGE(19.71,20.12,20.81)</f>
        <v>20.213333333333335</v>
      </c>
      <c r="AD20" s="84">
        <f>AVERAGE(8.116,8.076,8.121)</f>
        <v>8.1043333333333347</v>
      </c>
      <c r="AE20" s="84">
        <f>AVERAGE(9.896,10.16,9.582)</f>
        <v>9.8793333333333333</v>
      </c>
      <c r="AF20" s="84">
        <f>AVERAGE(5.033,5.473,5.091)</f>
        <v>5.1990000000000007</v>
      </c>
      <c r="AG20" s="84">
        <f>AVERAGE(0.62,0.81,0.36)</f>
        <v>0.59666666666666668</v>
      </c>
      <c r="AH20" s="8">
        <f>AVERAGE(59.22,57.48,58.25)</f>
        <v>58.316666666666663</v>
      </c>
      <c r="AI20" s="85">
        <f>AVERAGE(0.54,0.66,0.65)</f>
        <v>0.6166666666666667</v>
      </c>
      <c r="AJ20" s="78">
        <v>63</v>
      </c>
    </row>
    <row r="21" spans="3:36">
      <c r="C21" s="12">
        <v>51.8</v>
      </c>
      <c r="D21" s="12">
        <v>23.5</v>
      </c>
      <c r="F21" s="12">
        <v>5.78</v>
      </c>
      <c r="G21" s="12">
        <v>406</v>
      </c>
      <c r="H21" s="12">
        <v>3.42</v>
      </c>
      <c r="I21" s="71">
        <v>62</v>
      </c>
      <c r="J21" s="12">
        <v>44</v>
      </c>
      <c r="K21" s="12">
        <f t="shared" si="0"/>
        <v>18</v>
      </c>
      <c r="Z21" s="86"/>
      <c r="AA21" s="56" t="s">
        <v>53</v>
      </c>
      <c r="AB21" s="8">
        <f>AVERAGE(408.6,414.6,415.9)</f>
        <v>413.0333333333333</v>
      </c>
      <c r="AC21" s="8">
        <f>AVERAGE(20.43,20.42,19.72)</f>
        <v>20.190000000000001</v>
      </c>
      <c r="AD21" s="84"/>
      <c r="AE21" s="84"/>
      <c r="AF21" s="84"/>
      <c r="AG21" s="84"/>
      <c r="AH21" s="8">
        <f>AVERAGE(59.12,54.92,55.16)</f>
        <v>56.4</v>
      </c>
      <c r="AI21" s="85"/>
      <c r="AJ21" s="78"/>
    </row>
    <row r="22" spans="3:36">
      <c r="C22" s="12">
        <v>51.6</v>
      </c>
      <c r="D22" s="12">
        <v>23.5</v>
      </c>
      <c r="F22" s="12">
        <v>5.8</v>
      </c>
      <c r="G22" s="12">
        <v>403</v>
      </c>
      <c r="H22" s="12">
        <v>3.22</v>
      </c>
      <c r="I22" s="71">
        <v>77</v>
      </c>
      <c r="J22" s="12">
        <v>46</v>
      </c>
      <c r="K22" s="12">
        <f t="shared" si="0"/>
        <v>31</v>
      </c>
      <c r="Z22" s="86"/>
      <c r="AA22" s="54" t="s">
        <v>54</v>
      </c>
      <c r="AB22" s="54">
        <f>AVERAGE(407.6,413.5,415.8)</f>
        <v>412.3</v>
      </c>
      <c r="AC22" s="54">
        <f>AVERAGE(0.342,0.372,0.345)</f>
        <v>0.35299999999999998</v>
      </c>
      <c r="AD22" s="84"/>
      <c r="AE22" s="84"/>
      <c r="AF22" s="84"/>
      <c r="AG22" s="84"/>
      <c r="AH22" s="54">
        <f>AVERAGE(30.96,37.96,30.65)</f>
        <v>33.19</v>
      </c>
      <c r="AI22" s="85"/>
      <c r="AJ22" s="78"/>
    </row>
    <row r="23" spans="3:36">
      <c r="C23" s="12">
        <v>51.4</v>
      </c>
      <c r="D23" s="12">
        <v>23.6</v>
      </c>
      <c r="F23" s="12">
        <v>5.75</v>
      </c>
      <c r="G23" s="12">
        <v>400</v>
      </c>
      <c r="H23" s="12">
        <v>3.28</v>
      </c>
      <c r="I23" s="71">
        <v>77</v>
      </c>
      <c r="J23" s="12">
        <v>42</v>
      </c>
      <c r="K23" s="12">
        <f t="shared" si="0"/>
        <v>35</v>
      </c>
    </row>
    <row r="24" spans="3:36">
      <c r="C24" s="12">
        <v>51.6</v>
      </c>
      <c r="D24" s="12">
        <v>23.7</v>
      </c>
      <c r="F24" s="12">
        <v>5.78</v>
      </c>
      <c r="G24" s="12">
        <v>397</v>
      </c>
      <c r="H24" s="12">
        <v>3.53</v>
      </c>
      <c r="I24" s="71">
        <v>64</v>
      </c>
      <c r="J24" s="12">
        <v>40</v>
      </c>
      <c r="K24" s="12">
        <f t="shared" si="0"/>
        <v>24</v>
      </c>
    </row>
    <row r="25" spans="3:36">
      <c r="C25" s="12">
        <v>53.8</v>
      </c>
      <c r="D25" s="12">
        <v>23.8</v>
      </c>
      <c r="F25" s="12">
        <v>5.72</v>
      </c>
      <c r="G25" s="12">
        <v>395</v>
      </c>
      <c r="H25" s="12">
        <v>3.27</v>
      </c>
      <c r="I25" s="71">
        <v>81</v>
      </c>
      <c r="J25" s="12">
        <v>48</v>
      </c>
      <c r="K25" s="12">
        <f t="shared" si="0"/>
        <v>33</v>
      </c>
    </row>
    <row r="26" spans="3:36">
      <c r="C26" s="12">
        <v>54</v>
      </c>
      <c r="D26" s="12">
        <v>23.9</v>
      </c>
      <c r="F26" s="12">
        <v>5.74</v>
      </c>
      <c r="G26" s="12">
        <v>400</v>
      </c>
      <c r="H26" s="12">
        <v>3.3</v>
      </c>
      <c r="I26" s="71">
        <v>63</v>
      </c>
      <c r="J26" s="12">
        <v>36</v>
      </c>
      <c r="K26" s="12">
        <f t="shared" si="0"/>
        <v>27</v>
      </c>
    </row>
    <row r="27" spans="3:36">
      <c r="C27" s="12">
        <v>53.8</v>
      </c>
      <c r="D27" s="12">
        <v>23.8</v>
      </c>
      <c r="F27" s="12">
        <v>5.69</v>
      </c>
      <c r="G27" s="12">
        <v>400</v>
      </c>
      <c r="H27" s="12">
        <v>3.41</v>
      </c>
      <c r="I27" s="71">
        <v>69</v>
      </c>
      <c r="J27" s="12">
        <v>51</v>
      </c>
      <c r="K27" s="12">
        <f t="shared" si="0"/>
        <v>18</v>
      </c>
    </row>
    <row r="28" spans="3:36">
      <c r="C28" s="12">
        <v>53.2</v>
      </c>
      <c r="D28" s="12">
        <v>23.9</v>
      </c>
      <c r="F28" s="12">
        <v>5.66</v>
      </c>
      <c r="G28" s="12">
        <v>400</v>
      </c>
      <c r="H28" s="12">
        <v>3.25</v>
      </c>
      <c r="I28" s="71">
        <v>82</v>
      </c>
      <c r="J28" s="12">
        <v>25</v>
      </c>
      <c r="K28" s="12">
        <f t="shared" si="0"/>
        <v>57</v>
      </c>
    </row>
    <row r="29" spans="3:36">
      <c r="C29" s="12">
        <v>52.8</v>
      </c>
      <c r="D29" s="12">
        <v>23.9</v>
      </c>
      <c r="F29" s="12">
        <v>5.68</v>
      </c>
      <c r="G29" s="12">
        <v>404</v>
      </c>
      <c r="H29" s="12">
        <v>3.28</v>
      </c>
      <c r="I29" s="71">
        <v>75</v>
      </c>
      <c r="J29" s="12">
        <v>55</v>
      </c>
      <c r="K29" s="12">
        <f t="shared" si="0"/>
        <v>20</v>
      </c>
    </row>
    <row r="30" spans="3:36">
      <c r="C30" s="12">
        <v>52.6</v>
      </c>
      <c r="D30" s="12">
        <v>24</v>
      </c>
      <c r="F30" s="12">
        <v>5.7</v>
      </c>
      <c r="G30" s="12">
        <v>403</v>
      </c>
      <c r="H30" s="12">
        <v>3.27</v>
      </c>
      <c r="I30" s="71">
        <v>61</v>
      </c>
      <c r="J30" s="12">
        <v>19</v>
      </c>
      <c r="K30" s="12">
        <f t="shared" si="0"/>
        <v>42</v>
      </c>
    </row>
    <row r="31" spans="3:36">
      <c r="C31" s="12">
        <v>52.2</v>
      </c>
      <c r="D31" s="12">
        <v>24</v>
      </c>
      <c r="F31" s="12">
        <v>5.68</v>
      </c>
      <c r="G31" s="12">
        <v>401</v>
      </c>
      <c r="H31" s="12">
        <v>3.25</v>
      </c>
      <c r="I31" s="71">
        <v>62</v>
      </c>
      <c r="J31" s="12">
        <v>63</v>
      </c>
      <c r="K31" s="12">
        <f t="shared" si="0"/>
        <v>-1</v>
      </c>
    </row>
    <row r="32" spans="3:36">
      <c r="C32" s="12">
        <v>51.6</v>
      </c>
      <c r="D32" s="12">
        <v>24.1</v>
      </c>
      <c r="F32" s="12">
        <v>5.66</v>
      </c>
      <c r="G32" s="12">
        <v>402</v>
      </c>
      <c r="H32" s="12">
        <v>3.3</v>
      </c>
      <c r="I32" s="71">
        <v>71</v>
      </c>
      <c r="J32" s="12">
        <v>70</v>
      </c>
      <c r="K32" s="12">
        <f t="shared" si="0"/>
        <v>1</v>
      </c>
    </row>
    <row r="33" spans="3:11">
      <c r="C33" s="12">
        <v>51.4</v>
      </c>
      <c r="D33" s="12">
        <v>24.1</v>
      </c>
      <c r="F33" s="12">
        <v>5.67</v>
      </c>
      <c r="G33" s="12">
        <v>404</v>
      </c>
      <c r="H33" s="12">
        <v>3.3</v>
      </c>
      <c r="I33" s="71">
        <v>83</v>
      </c>
      <c r="J33" s="12">
        <v>43</v>
      </c>
      <c r="K33" s="12">
        <f t="shared" si="0"/>
        <v>40</v>
      </c>
    </row>
    <row r="34" spans="3:11">
      <c r="I34" s="71">
        <v>60</v>
      </c>
      <c r="J34" s="12">
        <v>50</v>
      </c>
      <c r="K34" s="12">
        <f t="shared" si="0"/>
        <v>10</v>
      </c>
    </row>
    <row r="35" spans="3:11">
      <c r="I35" s="71">
        <v>80</v>
      </c>
      <c r="J35" s="12">
        <v>29</v>
      </c>
      <c r="K35" s="12">
        <f t="shared" si="0"/>
        <v>51</v>
      </c>
    </row>
    <row r="36" spans="3:11">
      <c r="I36" s="71">
        <v>84</v>
      </c>
      <c r="J36" s="12">
        <v>55</v>
      </c>
      <c r="K36" s="12">
        <f t="shared" si="0"/>
        <v>29</v>
      </c>
    </row>
    <row r="37" spans="3:11">
      <c r="I37" s="71">
        <v>74</v>
      </c>
      <c r="J37" s="12">
        <v>20</v>
      </c>
      <c r="K37" s="12">
        <f t="shared" si="0"/>
        <v>54</v>
      </c>
    </row>
    <row r="38" spans="3:11">
      <c r="I38" s="71">
        <v>70</v>
      </c>
      <c r="J38" s="12">
        <v>20</v>
      </c>
      <c r="K38" s="12">
        <f t="shared" si="0"/>
        <v>50</v>
      </c>
    </row>
    <row r="39" spans="3:11">
      <c r="I39" s="71">
        <v>85</v>
      </c>
      <c r="J39" s="12">
        <v>41</v>
      </c>
      <c r="K39" s="12">
        <f t="shared" si="0"/>
        <v>44</v>
      </c>
    </row>
    <row r="40" spans="3:11">
      <c r="I40" s="71">
        <v>73</v>
      </c>
      <c r="J40" s="12">
        <v>41</v>
      </c>
      <c r="K40" s="12">
        <f t="shared" si="0"/>
        <v>32</v>
      </c>
    </row>
    <row r="41" spans="3:11">
      <c r="I41" s="71">
        <v>83</v>
      </c>
      <c r="J41" s="12">
        <v>45</v>
      </c>
      <c r="K41" s="12">
        <f t="shared" si="0"/>
        <v>38</v>
      </c>
    </row>
    <row r="42" spans="3:11">
      <c r="I42" s="71">
        <v>81</v>
      </c>
      <c r="J42" s="12">
        <v>57</v>
      </c>
      <c r="K42" s="12">
        <f t="shared" si="0"/>
        <v>24</v>
      </c>
    </row>
    <row r="43" spans="3:11">
      <c r="I43" s="71">
        <v>83</v>
      </c>
      <c r="J43" s="12">
        <v>17</v>
      </c>
      <c r="K43" s="12">
        <f t="shared" si="0"/>
        <v>66</v>
      </c>
    </row>
    <row r="44" spans="3:11">
      <c r="I44" s="71">
        <v>79</v>
      </c>
      <c r="J44" s="12">
        <v>30</v>
      </c>
      <c r="K44" s="12">
        <f t="shared" si="0"/>
        <v>49</v>
      </c>
    </row>
    <row r="45" spans="3:11">
      <c r="I45" s="71">
        <v>85</v>
      </c>
      <c r="J45" s="12">
        <v>42</v>
      </c>
      <c r="K45" s="12">
        <f t="shared" si="0"/>
        <v>43</v>
      </c>
    </row>
    <row r="46" spans="3:11">
      <c r="I46" s="71">
        <v>75</v>
      </c>
      <c r="J46" s="12">
        <v>19</v>
      </c>
      <c r="K46" s="12">
        <f t="shared" si="0"/>
        <v>56</v>
      </c>
    </row>
    <row r="47" spans="3:11">
      <c r="I47" s="71">
        <v>71</v>
      </c>
      <c r="J47" s="12">
        <v>43</v>
      </c>
      <c r="K47" s="12">
        <f t="shared" si="0"/>
        <v>28</v>
      </c>
    </row>
    <row r="48" spans="3:11">
      <c r="I48" s="71">
        <v>86</v>
      </c>
      <c r="J48" s="12">
        <v>41</v>
      </c>
      <c r="K48" s="12">
        <f t="shared" si="0"/>
        <v>45</v>
      </c>
    </row>
    <row r="49" spans="9:11">
      <c r="I49" s="71">
        <v>71</v>
      </c>
      <c r="J49" s="12">
        <v>27</v>
      </c>
      <c r="K49" s="12">
        <f t="shared" si="0"/>
        <v>44</v>
      </c>
    </row>
    <row r="50" spans="9:11">
      <c r="I50" s="71">
        <v>70</v>
      </c>
      <c r="J50" s="12">
        <v>51</v>
      </c>
      <c r="K50" s="12">
        <f t="shared" si="0"/>
        <v>19</v>
      </c>
    </row>
    <row r="51" spans="9:11">
      <c r="I51" s="71">
        <v>87</v>
      </c>
      <c r="J51" s="12">
        <v>51</v>
      </c>
      <c r="K51" s="12">
        <f t="shared" si="0"/>
        <v>36</v>
      </c>
    </row>
    <row r="52" spans="9:11">
      <c r="I52" s="71">
        <v>87</v>
      </c>
      <c r="J52" s="12">
        <v>24</v>
      </c>
      <c r="K52" s="12">
        <f t="shared" si="0"/>
        <v>63</v>
      </c>
    </row>
    <row r="53" spans="9:11">
      <c r="I53" s="71">
        <v>84</v>
      </c>
      <c r="J53" s="12">
        <v>23</v>
      </c>
      <c r="K53" s="12">
        <f t="shared" si="0"/>
        <v>61</v>
      </c>
    </row>
    <row r="54" spans="9:11">
      <c r="I54" s="71">
        <v>75</v>
      </c>
      <c r="J54" s="12">
        <v>40</v>
      </c>
      <c r="K54" s="12">
        <f t="shared" si="0"/>
        <v>35</v>
      </c>
    </row>
    <row r="55" spans="9:11">
      <c r="I55" s="71">
        <v>75</v>
      </c>
      <c r="J55" s="12">
        <v>57</v>
      </c>
      <c r="K55" s="12">
        <f t="shared" si="0"/>
        <v>18</v>
      </c>
    </row>
    <row r="56" spans="9:11">
      <c r="I56" s="71">
        <v>75</v>
      </c>
      <c r="J56" s="12">
        <v>48</v>
      </c>
      <c r="K56" s="12">
        <f t="shared" si="0"/>
        <v>27</v>
      </c>
    </row>
    <row r="57" spans="9:11">
      <c r="I57" s="71">
        <v>87</v>
      </c>
      <c r="J57" s="12">
        <v>45</v>
      </c>
      <c r="K57" s="12">
        <f t="shared" si="0"/>
        <v>42</v>
      </c>
    </row>
    <row r="58" spans="9:11">
      <c r="I58" s="71">
        <v>83</v>
      </c>
      <c r="J58" s="12">
        <v>40</v>
      </c>
      <c r="K58" s="12">
        <f t="shared" si="0"/>
        <v>43</v>
      </c>
    </row>
    <row r="59" spans="9:11">
      <c r="I59" s="71">
        <v>82</v>
      </c>
      <c r="J59" s="12">
        <v>63</v>
      </c>
      <c r="K59" s="12">
        <f t="shared" si="0"/>
        <v>19</v>
      </c>
    </row>
    <row r="60" spans="9:11">
      <c r="I60" s="71">
        <v>87</v>
      </c>
      <c r="J60" s="12">
        <v>20</v>
      </c>
      <c r="K60" s="12">
        <f t="shared" si="0"/>
        <v>67</v>
      </c>
    </row>
    <row r="61" spans="9:11">
      <c r="I61" s="71">
        <v>75</v>
      </c>
      <c r="J61" s="12">
        <v>58</v>
      </c>
      <c r="K61" s="12">
        <f t="shared" si="0"/>
        <v>17</v>
      </c>
    </row>
    <row r="62" spans="9:11">
      <c r="I62" s="71">
        <v>81</v>
      </c>
      <c r="J62" s="12">
        <v>18</v>
      </c>
      <c r="K62" s="12">
        <f t="shared" si="0"/>
        <v>63</v>
      </c>
    </row>
    <row r="63" spans="9:11">
      <c r="I63" s="71">
        <v>70</v>
      </c>
      <c r="J63" s="12">
        <v>52</v>
      </c>
      <c r="K63" s="12">
        <f t="shared" si="0"/>
        <v>18</v>
      </c>
    </row>
    <row r="64" spans="9:11">
      <c r="I64" s="71">
        <v>81</v>
      </c>
      <c r="J64" s="12">
        <v>41</v>
      </c>
      <c r="K64" s="12">
        <f t="shared" si="0"/>
        <v>40</v>
      </c>
    </row>
    <row r="65" spans="9:11">
      <c r="I65" s="71">
        <v>83</v>
      </c>
      <c r="J65" s="12">
        <v>19</v>
      </c>
      <c r="K65" s="12">
        <f t="shared" si="0"/>
        <v>64</v>
      </c>
    </row>
    <row r="66" spans="9:11">
      <c r="I66" s="71">
        <v>88</v>
      </c>
      <c r="J66" s="12">
        <v>49</v>
      </c>
      <c r="K66" s="12">
        <f t="shared" si="0"/>
        <v>39</v>
      </c>
    </row>
    <row r="67" spans="9:11">
      <c r="I67" s="71">
        <v>78</v>
      </c>
      <c r="J67" s="12">
        <v>62</v>
      </c>
      <c r="K67" s="12">
        <f t="shared" si="0"/>
        <v>16</v>
      </c>
    </row>
    <row r="68" spans="9:11">
      <c r="I68" s="71">
        <v>88</v>
      </c>
      <c r="J68" s="12">
        <v>27</v>
      </c>
      <c r="K68" s="12">
        <f t="shared" si="0"/>
        <v>61</v>
      </c>
    </row>
    <row r="69" spans="9:11">
      <c r="I69" s="71">
        <v>72</v>
      </c>
      <c r="J69" s="12">
        <v>55</v>
      </c>
      <c r="K69" s="12">
        <f t="shared" si="0"/>
        <v>17</v>
      </c>
    </row>
    <row r="70" spans="9:11">
      <c r="I70" s="71">
        <v>88</v>
      </c>
      <c r="J70" s="12">
        <v>65</v>
      </c>
      <c r="K70" s="12">
        <f t="shared" si="0"/>
        <v>23</v>
      </c>
    </row>
    <row r="71" spans="9:11">
      <c r="I71" s="71">
        <v>74</v>
      </c>
      <c r="J71" s="12">
        <v>21</v>
      </c>
      <c r="K71" s="12">
        <f t="shared" ref="K71:K134" si="1">I71-J71</f>
        <v>53</v>
      </c>
    </row>
    <row r="72" spans="9:11">
      <c r="I72" s="71">
        <v>85</v>
      </c>
      <c r="J72" s="12">
        <v>35</v>
      </c>
      <c r="K72" s="12">
        <f t="shared" si="1"/>
        <v>50</v>
      </c>
    </row>
    <row r="73" spans="9:11">
      <c r="I73" s="71">
        <v>83</v>
      </c>
      <c r="J73" s="12">
        <v>20</v>
      </c>
      <c r="K73" s="12">
        <f t="shared" si="1"/>
        <v>63</v>
      </c>
    </row>
    <row r="74" spans="9:11">
      <c r="I74" s="71">
        <v>85</v>
      </c>
      <c r="J74" s="12">
        <v>42</v>
      </c>
      <c r="K74" s="12">
        <f t="shared" si="1"/>
        <v>43</v>
      </c>
    </row>
    <row r="75" spans="9:11">
      <c r="I75" s="71">
        <v>89</v>
      </c>
      <c r="J75" s="12">
        <v>54</v>
      </c>
      <c r="K75" s="12">
        <f t="shared" si="1"/>
        <v>35</v>
      </c>
    </row>
    <row r="76" spans="9:11">
      <c r="I76" s="71">
        <v>72</v>
      </c>
      <c r="J76" s="12">
        <v>42</v>
      </c>
      <c r="K76" s="12">
        <f t="shared" si="1"/>
        <v>30</v>
      </c>
    </row>
    <row r="77" spans="9:11">
      <c r="I77" s="71">
        <v>80</v>
      </c>
      <c r="J77" s="12">
        <v>40</v>
      </c>
      <c r="K77" s="12">
        <f t="shared" si="1"/>
        <v>40</v>
      </c>
    </row>
    <row r="78" spans="9:11">
      <c r="I78" s="71">
        <v>77</v>
      </c>
      <c r="J78" s="12">
        <v>61</v>
      </c>
      <c r="K78" s="12">
        <f t="shared" si="1"/>
        <v>16</v>
      </c>
    </row>
    <row r="79" spans="9:11">
      <c r="I79" s="71">
        <v>85</v>
      </c>
      <c r="J79" s="12">
        <v>64</v>
      </c>
      <c r="K79" s="12">
        <f t="shared" si="1"/>
        <v>21</v>
      </c>
    </row>
    <row r="80" spans="9:11">
      <c r="I80" s="71">
        <v>85</v>
      </c>
      <c r="J80" s="12">
        <v>66</v>
      </c>
      <c r="K80" s="12">
        <f t="shared" si="1"/>
        <v>19</v>
      </c>
    </row>
    <row r="81" spans="9:11">
      <c r="I81" s="71">
        <v>84</v>
      </c>
      <c r="J81" s="12">
        <v>55</v>
      </c>
      <c r="K81" s="12">
        <f t="shared" si="1"/>
        <v>29</v>
      </c>
    </row>
    <row r="82" spans="9:11">
      <c r="I82" s="71">
        <v>78</v>
      </c>
      <c r="J82" s="12">
        <v>58</v>
      </c>
      <c r="K82" s="12">
        <f t="shared" si="1"/>
        <v>20</v>
      </c>
    </row>
    <row r="83" spans="9:11">
      <c r="I83" s="71">
        <v>89</v>
      </c>
      <c r="J83" s="12">
        <v>38</v>
      </c>
      <c r="K83" s="12">
        <f t="shared" si="1"/>
        <v>51</v>
      </c>
    </row>
    <row r="84" spans="9:11">
      <c r="I84" s="71">
        <v>86</v>
      </c>
      <c r="J84" s="12">
        <v>41</v>
      </c>
      <c r="K84" s="12">
        <f t="shared" si="1"/>
        <v>45</v>
      </c>
    </row>
    <row r="85" spans="9:11">
      <c r="I85" s="71">
        <v>75</v>
      </c>
      <c r="J85" s="12">
        <v>42</v>
      </c>
      <c r="K85" s="12">
        <f t="shared" si="1"/>
        <v>33</v>
      </c>
    </row>
    <row r="86" spans="9:11">
      <c r="I86" s="71">
        <v>87</v>
      </c>
      <c r="J86" s="12">
        <v>26</v>
      </c>
      <c r="K86" s="12">
        <f t="shared" si="1"/>
        <v>61</v>
      </c>
    </row>
    <row r="87" spans="9:11">
      <c r="I87" s="71">
        <v>85</v>
      </c>
      <c r="J87" s="12">
        <v>38</v>
      </c>
      <c r="K87" s="12">
        <f t="shared" si="1"/>
        <v>47</v>
      </c>
    </row>
    <row r="88" spans="9:11">
      <c r="I88" s="71">
        <v>76</v>
      </c>
      <c r="J88" s="12">
        <v>22</v>
      </c>
      <c r="K88" s="12">
        <f t="shared" si="1"/>
        <v>54</v>
      </c>
    </row>
    <row r="89" spans="9:11">
      <c r="I89" s="71">
        <v>73</v>
      </c>
      <c r="J89" s="12">
        <v>68</v>
      </c>
      <c r="K89" s="12">
        <f t="shared" si="1"/>
        <v>5</v>
      </c>
    </row>
    <row r="90" spans="9:11">
      <c r="I90" s="71">
        <v>76</v>
      </c>
      <c r="J90" s="12">
        <v>65</v>
      </c>
      <c r="K90" s="12">
        <f t="shared" si="1"/>
        <v>11</v>
      </c>
    </row>
    <row r="91" spans="9:11">
      <c r="I91" s="71">
        <v>84</v>
      </c>
      <c r="J91" s="12">
        <v>62</v>
      </c>
      <c r="K91" s="12">
        <f t="shared" si="1"/>
        <v>22</v>
      </c>
    </row>
    <row r="92" spans="9:11">
      <c r="I92" s="71">
        <v>79</v>
      </c>
      <c r="J92" s="12">
        <v>51</v>
      </c>
      <c r="K92" s="12">
        <f t="shared" si="1"/>
        <v>28</v>
      </c>
    </row>
    <row r="93" spans="9:11">
      <c r="I93" s="71">
        <v>90</v>
      </c>
      <c r="J93" s="12">
        <v>61</v>
      </c>
      <c r="K93" s="12">
        <f t="shared" si="1"/>
        <v>29</v>
      </c>
    </row>
    <row r="94" spans="9:11">
      <c r="I94" s="71">
        <v>87</v>
      </c>
      <c r="J94" s="12">
        <v>55</v>
      </c>
      <c r="K94" s="12">
        <f t="shared" si="1"/>
        <v>32</v>
      </c>
    </row>
    <row r="95" spans="9:11">
      <c r="I95" s="71">
        <v>83</v>
      </c>
      <c r="J95" s="12">
        <v>50</v>
      </c>
      <c r="K95" s="12">
        <f t="shared" si="1"/>
        <v>33</v>
      </c>
    </row>
    <row r="96" spans="9:11">
      <c r="I96" s="71">
        <v>79</v>
      </c>
      <c r="J96" s="12">
        <v>46</v>
      </c>
      <c r="K96" s="12">
        <f t="shared" si="1"/>
        <v>33</v>
      </c>
    </row>
    <row r="97" spans="9:11">
      <c r="I97" s="71">
        <v>86</v>
      </c>
      <c r="J97" s="35">
        <v>23</v>
      </c>
      <c r="K97" s="12">
        <f t="shared" si="1"/>
        <v>63</v>
      </c>
    </row>
    <row r="98" spans="9:11">
      <c r="I98" s="71">
        <v>74</v>
      </c>
      <c r="J98" s="12">
        <v>67</v>
      </c>
      <c r="K98" s="12">
        <f t="shared" si="1"/>
        <v>7</v>
      </c>
    </row>
    <row r="99" spans="9:11">
      <c r="I99" s="71">
        <v>76</v>
      </c>
      <c r="J99" s="12">
        <v>67</v>
      </c>
      <c r="K99" s="12">
        <f t="shared" si="1"/>
        <v>9</v>
      </c>
    </row>
    <row r="100" spans="9:11">
      <c r="I100" s="71">
        <v>90</v>
      </c>
      <c r="J100" s="12">
        <v>67</v>
      </c>
      <c r="K100" s="12">
        <f t="shared" si="1"/>
        <v>23</v>
      </c>
    </row>
    <row r="101" spans="9:11">
      <c r="I101" s="71">
        <v>76</v>
      </c>
      <c r="J101" s="12">
        <v>47</v>
      </c>
      <c r="K101" s="12">
        <f t="shared" si="1"/>
        <v>29</v>
      </c>
    </row>
    <row r="102" spans="9:11">
      <c r="I102" s="71">
        <v>86</v>
      </c>
      <c r="J102" s="12">
        <v>67</v>
      </c>
      <c r="K102" s="12">
        <f t="shared" si="1"/>
        <v>19</v>
      </c>
    </row>
    <row r="103" spans="9:11">
      <c r="I103" s="71">
        <v>81</v>
      </c>
      <c r="J103" s="12">
        <v>35</v>
      </c>
      <c r="K103" s="12">
        <f t="shared" si="1"/>
        <v>46</v>
      </c>
    </row>
    <row r="104" spans="9:11">
      <c r="I104" s="71">
        <v>77</v>
      </c>
      <c r="J104" s="12">
        <v>58</v>
      </c>
      <c r="K104" s="12">
        <f t="shared" si="1"/>
        <v>19</v>
      </c>
    </row>
    <row r="105" spans="9:11">
      <c r="I105" s="71">
        <v>88</v>
      </c>
      <c r="J105" s="12">
        <v>61</v>
      </c>
      <c r="K105" s="12">
        <f t="shared" si="1"/>
        <v>27</v>
      </c>
    </row>
    <row r="106" spans="9:11">
      <c r="I106" s="71">
        <v>86</v>
      </c>
      <c r="J106" s="12">
        <v>53</v>
      </c>
      <c r="K106" s="12">
        <f t="shared" si="1"/>
        <v>33</v>
      </c>
    </row>
    <row r="107" spans="9:11">
      <c r="I107" s="71">
        <v>85</v>
      </c>
      <c r="J107" s="12">
        <v>69</v>
      </c>
      <c r="K107" s="12">
        <f t="shared" si="1"/>
        <v>16</v>
      </c>
    </row>
    <row r="108" spans="9:11">
      <c r="I108" s="71">
        <v>88</v>
      </c>
      <c r="J108" s="12">
        <v>36</v>
      </c>
      <c r="K108" s="12">
        <f t="shared" si="1"/>
        <v>52</v>
      </c>
    </row>
    <row r="109" spans="9:11">
      <c r="I109" s="71">
        <v>87</v>
      </c>
      <c r="J109" s="12">
        <v>45</v>
      </c>
      <c r="K109" s="12">
        <f t="shared" si="1"/>
        <v>42</v>
      </c>
    </row>
    <row r="110" spans="9:11">
      <c r="I110" s="71">
        <v>76</v>
      </c>
      <c r="J110" s="12">
        <v>48</v>
      </c>
      <c r="K110" s="12">
        <f t="shared" si="1"/>
        <v>28</v>
      </c>
    </row>
    <row r="111" spans="9:11">
      <c r="I111" s="71">
        <v>90</v>
      </c>
      <c r="J111" s="12">
        <v>61</v>
      </c>
      <c r="K111" s="12">
        <f t="shared" si="1"/>
        <v>29</v>
      </c>
    </row>
    <row r="112" spans="9:11">
      <c r="I112" s="71">
        <v>73</v>
      </c>
      <c r="J112" s="12">
        <v>53</v>
      </c>
      <c r="K112" s="12">
        <f t="shared" si="1"/>
        <v>20</v>
      </c>
    </row>
    <row r="113" spans="9:11">
      <c r="I113" s="71">
        <v>81</v>
      </c>
      <c r="J113" s="12">
        <v>53</v>
      </c>
      <c r="K113" s="12">
        <f t="shared" si="1"/>
        <v>28</v>
      </c>
    </row>
    <row r="114" spans="9:11">
      <c r="I114" s="71">
        <v>88</v>
      </c>
      <c r="J114" s="12">
        <v>21</v>
      </c>
      <c r="K114" s="12">
        <f t="shared" si="1"/>
        <v>67</v>
      </c>
    </row>
    <row r="115" spans="9:11">
      <c r="I115" s="71">
        <v>83</v>
      </c>
      <c r="J115" s="12">
        <v>21</v>
      </c>
      <c r="K115" s="12">
        <f t="shared" si="1"/>
        <v>62</v>
      </c>
    </row>
    <row r="116" spans="9:11">
      <c r="I116" s="71">
        <v>77</v>
      </c>
      <c r="J116" s="12">
        <v>20</v>
      </c>
      <c r="K116" s="12">
        <f t="shared" si="1"/>
        <v>57</v>
      </c>
    </row>
    <row r="117" spans="9:11">
      <c r="I117" s="71">
        <v>82</v>
      </c>
      <c r="J117" s="12">
        <v>33</v>
      </c>
      <c r="K117" s="12">
        <f t="shared" si="1"/>
        <v>49</v>
      </c>
    </row>
    <row r="118" spans="9:11">
      <c r="I118" s="71">
        <v>89</v>
      </c>
      <c r="J118" s="12">
        <v>54</v>
      </c>
      <c r="K118" s="12">
        <f t="shared" si="1"/>
        <v>35</v>
      </c>
    </row>
    <row r="119" spans="9:11">
      <c r="I119" s="71">
        <v>83</v>
      </c>
      <c r="J119" s="12">
        <v>58</v>
      </c>
      <c r="K119" s="12">
        <f t="shared" si="1"/>
        <v>25</v>
      </c>
    </row>
    <row r="120" spans="9:11">
      <c r="I120" s="71">
        <v>81</v>
      </c>
      <c r="J120" s="12">
        <v>69</v>
      </c>
      <c r="K120" s="12">
        <f t="shared" si="1"/>
        <v>12</v>
      </c>
    </row>
    <row r="121" spans="9:11">
      <c r="I121" s="71">
        <v>80</v>
      </c>
      <c r="J121" s="12">
        <v>34</v>
      </c>
      <c r="K121" s="12">
        <f t="shared" si="1"/>
        <v>46</v>
      </c>
    </row>
    <row r="122" spans="9:11">
      <c r="I122" s="71">
        <v>77</v>
      </c>
      <c r="J122" s="12">
        <v>34</v>
      </c>
      <c r="K122" s="12">
        <f t="shared" si="1"/>
        <v>43</v>
      </c>
    </row>
    <row r="123" spans="9:11">
      <c r="I123" s="71">
        <v>76</v>
      </c>
      <c r="J123" s="12">
        <v>35</v>
      </c>
      <c r="K123" s="12">
        <f t="shared" si="1"/>
        <v>41</v>
      </c>
    </row>
    <row r="124" spans="9:11">
      <c r="I124" s="71">
        <v>77</v>
      </c>
      <c r="J124" s="12">
        <v>54</v>
      </c>
      <c r="K124" s="12">
        <f t="shared" si="1"/>
        <v>23</v>
      </c>
    </row>
    <row r="125" spans="9:11">
      <c r="I125" s="71">
        <v>86</v>
      </c>
      <c r="J125" s="12">
        <v>54</v>
      </c>
      <c r="K125" s="12">
        <f t="shared" si="1"/>
        <v>32</v>
      </c>
    </row>
    <row r="126" spans="9:11">
      <c r="I126" s="71">
        <v>85</v>
      </c>
      <c r="J126" s="12">
        <v>20</v>
      </c>
      <c r="K126" s="12">
        <f t="shared" si="1"/>
        <v>65</v>
      </c>
    </row>
    <row r="127" spans="9:11">
      <c r="I127" s="71">
        <v>83</v>
      </c>
      <c r="J127" s="12">
        <v>34</v>
      </c>
      <c r="K127" s="12">
        <f t="shared" si="1"/>
        <v>49</v>
      </c>
    </row>
    <row r="128" spans="9:11">
      <c r="I128" s="71">
        <v>80</v>
      </c>
      <c r="J128" s="12">
        <v>54</v>
      </c>
      <c r="K128" s="12">
        <f t="shared" si="1"/>
        <v>26</v>
      </c>
    </row>
    <row r="129" spans="9:11">
      <c r="I129" s="71">
        <v>89</v>
      </c>
      <c r="J129" s="12">
        <v>70</v>
      </c>
      <c r="K129" s="12">
        <f t="shared" si="1"/>
        <v>19</v>
      </c>
    </row>
    <row r="130" spans="9:11">
      <c r="I130" s="71">
        <v>86</v>
      </c>
      <c r="J130" s="12">
        <v>50</v>
      </c>
      <c r="K130" s="12">
        <f t="shared" si="1"/>
        <v>36</v>
      </c>
    </row>
    <row r="131" spans="9:11">
      <c r="I131" s="71">
        <v>82</v>
      </c>
      <c r="J131" s="12">
        <v>50</v>
      </c>
      <c r="K131" s="12">
        <f t="shared" si="1"/>
        <v>32</v>
      </c>
    </row>
    <row r="132" spans="9:11">
      <c r="I132" s="71">
        <v>76</v>
      </c>
      <c r="J132" s="12">
        <v>20</v>
      </c>
      <c r="K132" s="12">
        <f t="shared" si="1"/>
        <v>56</v>
      </c>
    </row>
    <row r="133" spans="9:11">
      <c r="I133" s="71">
        <v>82</v>
      </c>
      <c r="J133" s="12">
        <v>35</v>
      </c>
      <c r="K133" s="12">
        <f t="shared" si="1"/>
        <v>47</v>
      </c>
    </row>
    <row r="134" spans="9:11">
      <c r="I134" s="71">
        <v>86</v>
      </c>
      <c r="J134" s="12">
        <v>57</v>
      </c>
      <c r="K134" s="12">
        <f t="shared" si="1"/>
        <v>29</v>
      </c>
    </row>
    <row r="135" spans="9:11">
      <c r="I135" s="71">
        <v>76</v>
      </c>
      <c r="J135" s="12">
        <v>66</v>
      </c>
      <c r="K135" s="12">
        <f t="shared" ref="K135:K198" si="2">I135-J135</f>
        <v>10</v>
      </c>
    </row>
    <row r="136" spans="9:11">
      <c r="I136" s="71">
        <v>76</v>
      </c>
      <c r="J136" s="12">
        <v>19</v>
      </c>
      <c r="K136" s="12">
        <f t="shared" si="2"/>
        <v>57</v>
      </c>
    </row>
    <row r="137" spans="9:11">
      <c r="I137" s="71">
        <v>77</v>
      </c>
      <c r="J137" s="12">
        <v>56</v>
      </c>
      <c r="K137" s="12">
        <f t="shared" si="2"/>
        <v>21</v>
      </c>
    </row>
    <row r="138" spans="9:11">
      <c r="I138" s="71">
        <v>86</v>
      </c>
      <c r="J138" s="12">
        <v>61</v>
      </c>
      <c r="K138" s="12">
        <f t="shared" si="2"/>
        <v>25</v>
      </c>
    </row>
    <row r="139" spans="9:11">
      <c r="I139" s="71">
        <v>84</v>
      </c>
      <c r="J139" s="12">
        <v>70</v>
      </c>
      <c r="K139" s="12">
        <f t="shared" si="2"/>
        <v>14</v>
      </c>
    </row>
    <row r="140" spans="9:11">
      <c r="I140" s="71">
        <v>80</v>
      </c>
      <c r="J140" s="12">
        <v>33</v>
      </c>
      <c r="K140" s="12">
        <f t="shared" si="2"/>
        <v>47</v>
      </c>
    </row>
    <row r="141" spans="9:11">
      <c r="I141" s="71">
        <v>83</v>
      </c>
      <c r="J141" s="12">
        <v>56</v>
      </c>
      <c r="K141" s="12">
        <f t="shared" si="2"/>
        <v>27</v>
      </c>
    </row>
    <row r="142" spans="9:11">
      <c r="I142" s="71">
        <v>87</v>
      </c>
      <c r="J142" s="12">
        <v>42</v>
      </c>
      <c r="K142" s="12">
        <f t="shared" si="2"/>
        <v>45</v>
      </c>
    </row>
    <row r="143" spans="9:11">
      <c r="I143" s="71">
        <v>86</v>
      </c>
      <c r="J143" s="12">
        <v>34</v>
      </c>
      <c r="K143" s="12">
        <f t="shared" si="2"/>
        <v>52</v>
      </c>
    </row>
    <row r="144" spans="9:11">
      <c r="I144" s="71">
        <v>87</v>
      </c>
      <c r="J144" s="12">
        <v>20</v>
      </c>
      <c r="K144" s="12">
        <f t="shared" si="2"/>
        <v>67</v>
      </c>
    </row>
    <row r="145" spans="9:11">
      <c r="I145" s="71">
        <v>84</v>
      </c>
      <c r="J145" s="12">
        <v>36</v>
      </c>
      <c r="K145" s="12">
        <f t="shared" si="2"/>
        <v>48</v>
      </c>
    </row>
    <row r="146" spans="9:11">
      <c r="I146" s="71">
        <v>91</v>
      </c>
      <c r="J146" s="12">
        <v>20</v>
      </c>
      <c r="K146" s="12">
        <f t="shared" si="2"/>
        <v>71</v>
      </c>
    </row>
    <row r="147" spans="9:11">
      <c r="I147" s="71">
        <v>76</v>
      </c>
      <c r="J147" s="12">
        <v>25</v>
      </c>
      <c r="K147" s="12">
        <f t="shared" si="2"/>
        <v>51</v>
      </c>
    </row>
    <row r="148" spans="9:11">
      <c r="I148" s="71">
        <v>80</v>
      </c>
      <c r="J148" s="12">
        <v>38</v>
      </c>
      <c r="K148" s="12">
        <f t="shared" si="2"/>
        <v>42</v>
      </c>
    </row>
    <row r="149" spans="9:11">
      <c r="I149" s="71">
        <v>86</v>
      </c>
      <c r="J149" s="12">
        <v>51</v>
      </c>
      <c r="K149" s="12">
        <f t="shared" si="2"/>
        <v>35</v>
      </c>
    </row>
    <row r="150" spans="9:11">
      <c r="I150" s="71">
        <v>85</v>
      </c>
      <c r="J150" s="12">
        <v>58</v>
      </c>
      <c r="K150" s="12">
        <f t="shared" si="2"/>
        <v>27</v>
      </c>
    </row>
    <row r="151" spans="9:11">
      <c r="I151" s="71">
        <v>85</v>
      </c>
      <c r="J151" s="12">
        <v>56</v>
      </c>
      <c r="K151" s="12">
        <f t="shared" si="2"/>
        <v>29</v>
      </c>
    </row>
    <row r="152" spans="9:11">
      <c r="I152" s="71">
        <v>81</v>
      </c>
      <c r="J152" s="12">
        <v>76</v>
      </c>
      <c r="K152" s="12">
        <f t="shared" si="2"/>
        <v>5</v>
      </c>
    </row>
    <row r="153" spans="9:11">
      <c r="I153" s="71">
        <v>85</v>
      </c>
      <c r="J153" s="12">
        <v>24</v>
      </c>
      <c r="K153" s="12">
        <f t="shared" si="2"/>
        <v>61</v>
      </c>
    </row>
    <row r="154" spans="9:11">
      <c r="I154" s="71">
        <v>81</v>
      </c>
      <c r="J154" s="12">
        <v>29</v>
      </c>
      <c r="K154" s="12">
        <f t="shared" si="2"/>
        <v>52</v>
      </c>
    </row>
    <row r="155" spans="9:11">
      <c r="I155" s="71">
        <v>48</v>
      </c>
      <c r="J155" s="12">
        <v>11</v>
      </c>
      <c r="K155" s="12">
        <f t="shared" si="2"/>
        <v>37</v>
      </c>
    </row>
    <row r="156" spans="9:11">
      <c r="I156" s="71">
        <v>86</v>
      </c>
      <c r="J156" s="12">
        <v>28</v>
      </c>
      <c r="K156" s="12">
        <f t="shared" si="2"/>
        <v>58</v>
      </c>
    </row>
    <row r="157" spans="9:11">
      <c r="I157" s="71">
        <v>76</v>
      </c>
      <c r="J157" s="12">
        <v>75</v>
      </c>
      <c r="K157" s="12">
        <f t="shared" si="2"/>
        <v>1</v>
      </c>
    </row>
    <row r="158" spans="9:11">
      <c r="I158" s="71">
        <v>67</v>
      </c>
      <c r="J158" s="12">
        <v>0</v>
      </c>
      <c r="K158" s="12">
        <f t="shared" si="2"/>
        <v>67</v>
      </c>
    </row>
    <row r="159" spans="9:11">
      <c r="I159" s="71">
        <v>67</v>
      </c>
      <c r="J159" s="12">
        <v>17</v>
      </c>
      <c r="K159" s="12">
        <f t="shared" si="2"/>
        <v>50</v>
      </c>
    </row>
    <row r="160" spans="9:11">
      <c r="I160" s="71">
        <v>68</v>
      </c>
      <c r="J160" s="12">
        <v>17</v>
      </c>
      <c r="K160" s="12">
        <f t="shared" si="2"/>
        <v>51</v>
      </c>
    </row>
    <row r="161" spans="9:11">
      <c r="I161" s="71">
        <v>49</v>
      </c>
      <c r="J161" s="12">
        <v>12</v>
      </c>
      <c r="K161" s="12">
        <f t="shared" si="2"/>
        <v>37</v>
      </c>
    </row>
    <row r="162" spans="9:11">
      <c r="I162" s="71">
        <v>69</v>
      </c>
      <c r="J162" s="12">
        <v>0</v>
      </c>
      <c r="K162" s="12">
        <f t="shared" si="2"/>
        <v>69</v>
      </c>
    </row>
    <row r="163" spans="9:11">
      <c r="I163" s="71">
        <v>62</v>
      </c>
      <c r="J163" s="12">
        <v>63</v>
      </c>
      <c r="K163" s="12">
        <f t="shared" si="2"/>
        <v>-1</v>
      </c>
    </row>
    <row r="164" spans="9:11">
      <c r="I164" s="71">
        <v>78</v>
      </c>
      <c r="J164" s="12">
        <v>77</v>
      </c>
      <c r="K164" s="12">
        <f t="shared" si="2"/>
        <v>1</v>
      </c>
    </row>
    <row r="165" spans="9:11">
      <c r="I165" s="71">
        <v>72</v>
      </c>
      <c r="J165" s="12">
        <v>32</v>
      </c>
      <c r="K165" s="12">
        <f t="shared" si="2"/>
        <v>40</v>
      </c>
    </row>
    <row r="166" spans="9:11">
      <c r="I166" s="71">
        <v>85</v>
      </c>
      <c r="J166" s="12">
        <v>57</v>
      </c>
      <c r="K166" s="12">
        <f t="shared" si="2"/>
        <v>28</v>
      </c>
    </row>
    <row r="167" spans="9:11">
      <c r="I167" s="71">
        <v>57</v>
      </c>
      <c r="J167" s="12">
        <v>76</v>
      </c>
      <c r="K167" s="12">
        <f t="shared" si="2"/>
        <v>-19</v>
      </c>
    </row>
    <row r="168" spans="9:11">
      <c r="I168" s="71">
        <v>73</v>
      </c>
      <c r="J168" s="12">
        <v>60</v>
      </c>
      <c r="K168" s="12">
        <f t="shared" si="2"/>
        <v>13</v>
      </c>
    </row>
    <row r="169" spans="9:11">
      <c r="I169" s="71">
        <v>70</v>
      </c>
      <c r="J169" s="12">
        <v>59</v>
      </c>
      <c r="K169" s="12">
        <f t="shared" si="2"/>
        <v>11</v>
      </c>
    </row>
    <row r="170" spans="9:11">
      <c r="I170" s="71">
        <v>73</v>
      </c>
      <c r="J170" s="12">
        <v>21</v>
      </c>
      <c r="K170" s="12">
        <f t="shared" si="2"/>
        <v>52</v>
      </c>
    </row>
    <row r="171" spans="9:11">
      <c r="I171" s="71">
        <v>61</v>
      </c>
      <c r="J171" s="12">
        <v>56</v>
      </c>
      <c r="K171" s="12">
        <f t="shared" si="2"/>
        <v>5</v>
      </c>
    </row>
    <row r="172" spans="9:11">
      <c r="I172" s="71">
        <v>77</v>
      </c>
      <c r="J172" s="12">
        <v>17</v>
      </c>
      <c r="K172" s="12">
        <f t="shared" si="2"/>
        <v>60</v>
      </c>
    </row>
    <row r="173" spans="9:11">
      <c r="I173" s="71">
        <v>82</v>
      </c>
      <c r="J173" s="12">
        <v>0</v>
      </c>
      <c r="K173" s="12">
        <f t="shared" si="2"/>
        <v>82</v>
      </c>
    </row>
    <row r="174" spans="9:11">
      <c r="I174" s="71">
        <v>84</v>
      </c>
      <c r="J174" s="12">
        <v>16</v>
      </c>
      <c r="K174" s="12">
        <f t="shared" si="2"/>
        <v>68</v>
      </c>
    </row>
    <row r="175" spans="9:11">
      <c r="I175" s="71">
        <v>68</v>
      </c>
      <c r="J175" s="12">
        <v>16</v>
      </c>
      <c r="K175" s="12">
        <f t="shared" si="2"/>
        <v>52</v>
      </c>
    </row>
    <row r="176" spans="9:11">
      <c r="I176" s="71">
        <v>61</v>
      </c>
      <c r="J176" s="12">
        <v>1</v>
      </c>
      <c r="K176" s="12">
        <f t="shared" si="2"/>
        <v>60</v>
      </c>
    </row>
    <row r="177" spans="9:11">
      <c r="I177" s="71">
        <v>60</v>
      </c>
      <c r="J177" s="12">
        <v>5</v>
      </c>
      <c r="K177" s="12">
        <f t="shared" si="2"/>
        <v>55</v>
      </c>
    </row>
    <row r="178" spans="9:11">
      <c r="I178" s="71">
        <v>85</v>
      </c>
      <c r="J178" s="12">
        <v>39</v>
      </c>
      <c r="K178" s="12">
        <f t="shared" si="2"/>
        <v>46</v>
      </c>
    </row>
    <row r="179" spans="9:11">
      <c r="I179" s="71">
        <v>58</v>
      </c>
      <c r="J179" s="12">
        <v>58</v>
      </c>
      <c r="K179" s="12">
        <f t="shared" si="2"/>
        <v>0</v>
      </c>
    </row>
    <row r="180" spans="9:11">
      <c r="I180" s="71">
        <v>81</v>
      </c>
      <c r="J180" s="12">
        <v>61</v>
      </c>
      <c r="K180" s="12">
        <f t="shared" si="2"/>
        <v>20</v>
      </c>
    </row>
    <row r="181" spans="9:11">
      <c r="I181" s="71">
        <v>86</v>
      </c>
      <c r="J181" s="12">
        <v>19</v>
      </c>
      <c r="K181" s="12">
        <f t="shared" si="2"/>
        <v>67</v>
      </c>
    </row>
    <row r="182" spans="9:11">
      <c r="I182" s="71">
        <v>80</v>
      </c>
      <c r="J182" s="12">
        <v>19</v>
      </c>
      <c r="K182" s="12">
        <f t="shared" si="2"/>
        <v>61</v>
      </c>
    </row>
    <row r="183" spans="9:11">
      <c r="I183" s="71">
        <v>85</v>
      </c>
      <c r="J183" s="12">
        <v>49</v>
      </c>
      <c r="K183" s="12">
        <f t="shared" si="2"/>
        <v>36</v>
      </c>
    </row>
    <row r="184" spans="9:11">
      <c r="I184" s="71">
        <v>86</v>
      </c>
      <c r="J184" s="12">
        <v>73</v>
      </c>
      <c r="K184" s="12">
        <f t="shared" si="2"/>
        <v>13</v>
      </c>
    </row>
    <row r="185" spans="9:11">
      <c r="I185" s="71">
        <v>47</v>
      </c>
      <c r="J185" s="12">
        <v>18</v>
      </c>
      <c r="K185" s="12">
        <f t="shared" si="2"/>
        <v>29</v>
      </c>
    </row>
    <row r="186" spans="9:11">
      <c r="I186" s="71">
        <v>77</v>
      </c>
      <c r="J186" s="12">
        <v>0</v>
      </c>
      <c r="K186" s="12">
        <f t="shared" si="2"/>
        <v>77</v>
      </c>
    </row>
    <row r="187" spans="9:11">
      <c r="I187" s="71">
        <v>67</v>
      </c>
      <c r="J187" s="12">
        <v>0</v>
      </c>
      <c r="K187" s="12">
        <f t="shared" si="2"/>
        <v>67</v>
      </c>
    </row>
    <row r="188" spans="9:11">
      <c r="I188" s="71">
        <v>47</v>
      </c>
      <c r="J188" s="12">
        <v>0</v>
      </c>
      <c r="K188" s="12">
        <f t="shared" si="2"/>
        <v>47</v>
      </c>
    </row>
    <row r="189" spans="9:11">
      <c r="I189" s="71">
        <v>65</v>
      </c>
      <c r="J189" s="12">
        <v>78</v>
      </c>
      <c r="K189" s="12">
        <f t="shared" si="2"/>
        <v>-13</v>
      </c>
    </row>
    <row r="190" spans="9:11">
      <c r="I190" s="71">
        <v>79</v>
      </c>
      <c r="J190" s="12">
        <v>62</v>
      </c>
      <c r="K190" s="12">
        <f t="shared" si="2"/>
        <v>17</v>
      </c>
    </row>
    <row r="191" spans="9:11">
      <c r="I191" s="71">
        <v>76</v>
      </c>
      <c r="J191" s="12">
        <v>17</v>
      </c>
      <c r="K191" s="12">
        <f t="shared" si="2"/>
        <v>59</v>
      </c>
    </row>
    <row r="192" spans="9:11">
      <c r="I192" s="71">
        <v>61</v>
      </c>
      <c r="J192" s="12">
        <v>0</v>
      </c>
      <c r="K192" s="12">
        <f t="shared" si="2"/>
        <v>61</v>
      </c>
    </row>
    <row r="193" spans="9:11">
      <c r="I193" s="71">
        <v>46</v>
      </c>
      <c r="J193" s="12">
        <v>0</v>
      </c>
      <c r="K193" s="12">
        <f t="shared" si="2"/>
        <v>46</v>
      </c>
    </row>
    <row r="194" spans="9:11">
      <c r="I194" s="71">
        <v>76</v>
      </c>
      <c r="J194" s="12">
        <v>10</v>
      </c>
      <c r="K194" s="12">
        <f t="shared" si="2"/>
        <v>66</v>
      </c>
    </row>
    <row r="195" spans="9:11">
      <c r="I195" s="71">
        <v>50</v>
      </c>
      <c r="J195" s="12">
        <v>58</v>
      </c>
      <c r="K195" s="12">
        <f t="shared" si="2"/>
        <v>-8</v>
      </c>
    </row>
    <row r="196" spans="9:11">
      <c r="I196" s="71">
        <v>44</v>
      </c>
      <c r="J196" s="12">
        <v>43</v>
      </c>
      <c r="K196" s="12">
        <f t="shared" si="2"/>
        <v>1</v>
      </c>
    </row>
    <row r="197" spans="9:11">
      <c r="I197" s="71">
        <v>86</v>
      </c>
      <c r="J197" s="12">
        <v>53</v>
      </c>
      <c r="K197" s="12">
        <f t="shared" si="2"/>
        <v>33</v>
      </c>
    </row>
    <row r="198" spans="9:11">
      <c r="I198" s="71">
        <v>46</v>
      </c>
      <c r="J198" s="12">
        <v>60</v>
      </c>
      <c r="K198" s="12">
        <f t="shared" si="2"/>
        <v>-14</v>
      </c>
    </row>
    <row r="199" spans="9:11">
      <c r="I199" s="71">
        <v>45</v>
      </c>
      <c r="J199" s="12">
        <v>16</v>
      </c>
      <c r="K199" s="12">
        <f t="shared" ref="K199:K262" si="3">I199-J199</f>
        <v>29</v>
      </c>
    </row>
    <row r="200" spans="9:11">
      <c r="I200" s="71">
        <v>60</v>
      </c>
      <c r="J200" s="12">
        <v>0</v>
      </c>
      <c r="K200" s="12">
        <f t="shared" si="3"/>
        <v>60</v>
      </c>
    </row>
    <row r="201" spans="9:11">
      <c r="I201" s="71">
        <v>86</v>
      </c>
      <c r="J201" s="12">
        <v>30</v>
      </c>
      <c r="K201" s="12">
        <f t="shared" si="3"/>
        <v>56</v>
      </c>
    </row>
    <row r="202" spans="9:11">
      <c r="I202" s="71">
        <v>61</v>
      </c>
      <c r="J202" s="12">
        <v>69</v>
      </c>
      <c r="K202" s="12">
        <f t="shared" si="3"/>
        <v>-8</v>
      </c>
    </row>
    <row r="203" spans="9:11">
      <c r="I203" s="71">
        <v>45</v>
      </c>
      <c r="J203" s="12">
        <v>0</v>
      </c>
      <c r="K203" s="12">
        <f t="shared" si="3"/>
        <v>45</v>
      </c>
    </row>
    <row r="204" spans="9:11">
      <c r="I204" s="71">
        <v>44</v>
      </c>
      <c r="J204" s="12">
        <v>76</v>
      </c>
      <c r="K204" s="12">
        <f t="shared" si="3"/>
        <v>-32</v>
      </c>
    </row>
    <row r="205" spans="9:11">
      <c r="I205" s="71">
        <v>71</v>
      </c>
      <c r="J205" s="12">
        <v>0</v>
      </c>
      <c r="K205" s="12">
        <f t="shared" si="3"/>
        <v>71</v>
      </c>
    </row>
    <row r="206" spans="9:11">
      <c r="I206" s="71">
        <v>44</v>
      </c>
      <c r="J206" s="12">
        <v>0</v>
      </c>
      <c r="K206" s="12">
        <f t="shared" si="3"/>
        <v>44</v>
      </c>
    </row>
    <row r="207" spans="9:11">
      <c r="I207" s="71">
        <v>83</v>
      </c>
      <c r="J207" s="12">
        <v>53</v>
      </c>
      <c r="K207" s="12">
        <f t="shared" si="3"/>
        <v>30</v>
      </c>
    </row>
    <row r="208" spans="9:11">
      <c r="I208" s="71">
        <v>72</v>
      </c>
      <c r="J208" s="12">
        <v>77</v>
      </c>
      <c r="K208" s="12">
        <f t="shared" si="3"/>
        <v>-5</v>
      </c>
    </row>
    <row r="209" spans="9:11">
      <c r="I209" s="71">
        <v>64</v>
      </c>
      <c r="J209" s="12">
        <v>0</v>
      </c>
      <c r="K209" s="12">
        <f t="shared" si="3"/>
        <v>64</v>
      </c>
    </row>
    <row r="210" spans="9:11">
      <c r="I210" s="71">
        <v>68</v>
      </c>
      <c r="J210" s="12">
        <v>74</v>
      </c>
      <c r="K210" s="12">
        <f t="shared" si="3"/>
        <v>-6</v>
      </c>
    </row>
    <row r="211" spans="9:11">
      <c r="I211" s="71">
        <v>74</v>
      </c>
      <c r="J211" s="12">
        <v>0</v>
      </c>
      <c r="K211" s="12">
        <f t="shared" si="3"/>
        <v>74</v>
      </c>
    </row>
    <row r="212" spans="9:11">
      <c r="I212" s="71">
        <v>62</v>
      </c>
      <c r="J212" s="12">
        <v>20</v>
      </c>
      <c r="K212" s="12">
        <f t="shared" si="3"/>
        <v>42</v>
      </c>
    </row>
    <row r="213" spans="9:11">
      <c r="I213" s="71">
        <v>69</v>
      </c>
      <c r="J213" s="12">
        <v>0</v>
      </c>
      <c r="K213" s="12">
        <f t="shared" si="3"/>
        <v>69</v>
      </c>
    </row>
    <row r="214" spans="9:11">
      <c r="I214" s="71">
        <v>65</v>
      </c>
      <c r="J214" s="12">
        <v>60</v>
      </c>
      <c r="K214" s="12">
        <f t="shared" si="3"/>
        <v>5</v>
      </c>
    </row>
    <row r="215" spans="9:11">
      <c r="I215" s="71">
        <v>46</v>
      </c>
      <c r="J215" s="12">
        <v>17</v>
      </c>
      <c r="K215" s="12">
        <f t="shared" si="3"/>
        <v>29</v>
      </c>
    </row>
    <row r="216" spans="9:11">
      <c r="I216" s="71">
        <v>65</v>
      </c>
      <c r="J216" s="12">
        <v>0</v>
      </c>
      <c r="K216" s="12">
        <f t="shared" si="3"/>
        <v>65</v>
      </c>
    </row>
    <row r="217" spans="9:11">
      <c r="I217" s="71">
        <v>85</v>
      </c>
      <c r="J217" s="12">
        <v>22</v>
      </c>
      <c r="K217" s="12">
        <f t="shared" si="3"/>
        <v>63</v>
      </c>
    </row>
    <row r="218" spans="9:11">
      <c r="I218" s="71">
        <v>85</v>
      </c>
      <c r="J218" s="12">
        <v>57</v>
      </c>
      <c r="K218" s="12">
        <f t="shared" si="3"/>
        <v>28</v>
      </c>
    </row>
    <row r="219" spans="9:11">
      <c r="I219" s="71">
        <v>67</v>
      </c>
      <c r="J219" s="12">
        <v>47</v>
      </c>
      <c r="K219" s="12">
        <f t="shared" si="3"/>
        <v>20</v>
      </c>
    </row>
    <row r="220" spans="9:11">
      <c r="I220" s="71">
        <v>60</v>
      </c>
      <c r="J220" s="12">
        <v>56</v>
      </c>
      <c r="K220" s="12">
        <f t="shared" si="3"/>
        <v>4</v>
      </c>
    </row>
    <row r="221" spans="9:11">
      <c r="I221" s="71">
        <v>44</v>
      </c>
      <c r="J221" s="12">
        <v>78</v>
      </c>
      <c r="K221" s="12">
        <f t="shared" si="3"/>
        <v>-34</v>
      </c>
    </row>
    <row r="222" spans="9:11">
      <c r="I222" s="71">
        <v>42</v>
      </c>
      <c r="J222" s="12">
        <v>46</v>
      </c>
      <c r="K222" s="12">
        <f t="shared" si="3"/>
        <v>-4</v>
      </c>
    </row>
    <row r="223" spans="9:11">
      <c r="I223" s="71">
        <v>46</v>
      </c>
      <c r="J223" s="12">
        <v>59</v>
      </c>
      <c r="K223" s="12">
        <f t="shared" si="3"/>
        <v>-13</v>
      </c>
    </row>
    <row r="224" spans="9:11">
      <c r="I224" s="71">
        <v>58</v>
      </c>
      <c r="J224" s="12">
        <v>37</v>
      </c>
      <c r="K224" s="12">
        <f t="shared" si="3"/>
        <v>21</v>
      </c>
    </row>
    <row r="225" spans="9:11">
      <c r="I225" s="71">
        <v>76</v>
      </c>
      <c r="J225" s="12">
        <v>57</v>
      </c>
      <c r="K225" s="12">
        <f t="shared" si="3"/>
        <v>19</v>
      </c>
    </row>
    <row r="226" spans="9:11">
      <c r="I226" s="71">
        <v>44</v>
      </c>
      <c r="J226" s="12">
        <v>32</v>
      </c>
      <c r="K226" s="12">
        <f t="shared" si="3"/>
        <v>12</v>
      </c>
    </row>
    <row r="227" spans="9:11">
      <c r="I227" s="71">
        <v>58</v>
      </c>
      <c r="J227" s="12">
        <v>61</v>
      </c>
      <c r="K227" s="12">
        <f t="shared" si="3"/>
        <v>-3</v>
      </c>
    </row>
    <row r="228" spans="9:11">
      <c r="I228" s="71">
        <v>58</v>
      </c>
      <c r="J228" s="12">
        <v>0</v>
      </c>
      <c r="K228" s="12">
        <f t="shared" si="3"/>
        <v>58</v>
      </c>
    </row>
    <row r="229" spans="9:11">
      <c r="I229" s="71">
        <v>45</v>
      </c>
      <c r="J229" s="12">
        <v>32</v>
      </c>
      <c r="K229" s="12">
        <f t="shared" si="3"/>
        <v>13</v>
      </c>
    </row>
    <row r="230" spans="9:11">
      <c r="I230" s="71">
        <v>77</v>
      </c>
      <c r="J230" s="12">
        <v>18</v>
      </c>
      <c r="K230" s="12">
        <f t="shared" si="3"/>
        <v>59</v>
      </c>
    </row>
    <row r="231" spans="9:11">
      <c r="I231" s="71">
        <v>52</v>
      </c>
      <c r="J231" s="12">
        <v>60</v>
      </c>
      <c r="K231" s="12">
        <f t="shared" si="3"/>
        <v>-8</v>
      </c>
    </row>
    <row r="232" spans="9:11">
      <c r="I232" s="71">
        <v>61</v>
      </c>
      <c r="J232" s="12">
        <v>0</v>
      </c>
      <c r="K232" s="12">
        <f t="shared" si="3"/>
        <v>61</v>
      </c>
    </row>
    <row r="233" spans="9:11">
      <c r="I233" s="71">
        <v>82</v>
      </c>
      <c r="J233" s="12">
        <v>53</v>
      </c>
      <c r="K233" s="12">
        <f t="shared" si="3"/>
        <v>29</v>
      </c>
    </row>
    <row r="234" spans="9:11">
      <c r="I234" s="71">
        <v>86</v>
      </c>
      <c r="J234" s="12">
        <v>17</v>
      </c>
      <c r="K234" s="12">
        <f t="shared" si="3"/>
        <v>69</v>
      </c>
    </row>
    <row r="235" spans="9:11">
      <c r="I235" s="71">
        <v>64</v>
      </c>
      <c r="J235" s="12">
        <v>67</v>
      </c>
      <c r="K235" s="12">
        <f t="shared" si="3"/>
        <v>-3</v>
      </c>
    </row>
    <row r="236" spans="9:11">
      <c r="I236" s="71">
        <v>64</v>
      </c>
      <c r="J236" s="12">
        <v>13</v>
      </c>
      <c r="K236" s="12">
        <f t="shared" si="3"/>
        <v>51</v>
      </c>
    </row>
    <row r="237" spans="9:11">
      <c r="I237" s="71">
        <v>72</v>
      </c>
      <c r="J237" s="12">
        <v>39</v>
      </c>
      <c r="K237" s="12">
        <f t="shared" si="3"/>
        <v>33</v>
      </c>
    </row>
    <row r="238" spans="9:11">
      <c r="I238" s="71">
        <v>57</v>
      </c>
      <c r="J238" s="12">
        <v>58</v>
      </c>
      <c r="K238" s="12">
        <f t="shared" si="3"/>
        <v>-1</v>
      </c>
    </row>
    <row r="239" spans="9:11">
      <c r="I239" s="71">
        <v>58</v>
      </c>
      <c r="J239" s="12">
        <v>55</v>
      </c>
      <c r="K239" s="12">
        <f t="shared" si="3"/>
        <v>3</v>
      </c>
    </row>
    <row r="240" spans="9:11">
      <c r="I240" s="71">
        <v>77</v>
      </c>
      <c r="J240" s="12">
        <v>51</v>
      </c>
      <c r="K240" s="12">
        <f t="shared" si="3"/>
        <v>26</v>
      </c>
    </row>
    <row r="241" spans="9:11">
      <c r="I241" s="71">
        <v>58</v>
      </c>
      <c r="J241" s="12">
        <v>75</v>
      </c>
      <c r="K241" s="12">
        <f t="shared" si="3"/>
        <v>-17</v>
      </c>
    </row>
    <row r="242" spans="9:11">
      <c r="I242" s="71">
        <v>86</v>
      </c>
      <c r="J242" s="12">
        <v>57</v>
      </c>
      <c r="K242" s="12">
        <f t="shared" si="3"/>
        <v>29</v>
      </c>
    </row>
    <row r="243" spans="9:11">
      <c r="I243" s="71">
        <v>66</v>
      </c>
      <c r="J243" s="12">
        <v>4</v>
      </c>
      <c r="K243" s="12">
        <f t="shared" si="3"/>
        <v>62</v>
      </c>
    </row>
    <row r="244" spans="9:11">
      <c r="I244" s="71">
        <v>80</v>
      </c>
      <c r="J244" s="12">
        <v>17</v>
      </c>
      <c r="K244" s="12">
        <f t="shared" si="3"/>
        <v>63</v>
      </c>
    </row>
    <row r="245" spans="9:11">
      <c r="I245" s="71">
        <v>42</v>
      </c>
      <c r="J245" s="12">
        <v>56</v>
      </c>
      <c r="K245" s="12">
        <f t="shared" si="3"/>
        <v>-14</v>
      </c>
    </row>
    <row r="246" spans="9:11">
      <c r="I246" s="71">
        <v>84</v>
      </c>
      <c r="J246" s="12">
        <v>0</v>
      </c>
      <c r="K246" s="12">
        <f t="shared" si="3"/>
        <v>84</v>
      </c>
    </row>
    <row r="247" spans="9:11">
      <c r="I247" s="71">
        <v>43</v>
      </c>
      <c r="J247" s="12">
        <v>67</v>
      </c>
      <c r="K247" s="12">
        <f t="shared" si="3"/>
        <v>-24</v>
      </c>
    </row>
    <row r="248" spans="9:11">
      <c r="I248" s="71">
        <v>85</v>
      </c>
      <c r="J248" s="12">
        <v>57</v>
      </c>
      <c r="K248" s="12">
        <f t="shared" si="3"/>
        <v>28</v>
      </c>
    </row>
    <row r="249" spans="9:11">
      <c r="I249" s="71">
        <v>45</v>
      </c>
      <c r="J249" s="12">
        <v>59</v>
      </c>
      <c r="K249" s="12">
        <f t="shared" si="3"/>
        <v>-14</v>
      </c>
    </row>
    <row r="250" spans="9:11">
      <c r="I250" s="71">
        <v>84</v>
      </c>
      <c r="J250" s="12">
        <v>19</v>
      </c>
      <c r="K250" s="12">
        <f t="shared" si="3"/>
        <v>65</v>
      </c>
    </row>
    <row r="251" spans="9:11">
      <c r="I251" s="71">
        <v>47</v>
      </c>
      <c r="J251" s="12">
        <v>16</v>
      </c>
      <c r="K251" s="12">
        <f t="shared" si="3"/>
        <v>31</v>
      </c>
    </row>
    <row r="252" spans="9:11">
      <c r="I252" s="71">
        <v>62</v>
      </c>
      <c r="J252" s="12">
        <v>79</v>
      </c>
      <c r="K252" s="12">
        <f t="shared" si="3"/>
        <v>-17</v>
      </c>
    </row>
    <row r="253" spans="9:11">
      <c r="I253" s="71">
        <v>57</v>
      </c>
      <c r="J253" s="12">
        <v>0</v>
      </c>
      <c r="K253" s="12">
        <f t="shared" si="3"/>
        <v>57</v>
      </c>
    </row>
    <row r="254" spans="9:11">
      <c r="I254" s="71">
        <v>84</v>
      </c>
      <c r="J254" s="12">
        <v>0</v>
      </c>
      <c r="K254" s="12">
        <f t="shared" si="3"/>
        <v>84</v>
      </c>
    </row>
    <row r="255" spans="9:11">
      <c r="I255" s="71">
        <v>71</v>
      </c>
      <c r="J255" s="12">
        <v>58</v>
      </c>
      <c r="K255" s="12">
        <f t="shared" si="3"/>
        <v>13</v>
      </c>
    </row>
    <row r="256" spans="9:11">
      <c r="I256" s="71">
        <v>42</v>
      </c>
      <c r="J256" s="12">
        <v>57</v>
      </c>
      <c r="K256" s="12">
        <f t="shared" si="3"/>
        <v>-15</v>
      </c>
    </row>
    <row r="257" spans="9:11">
      <c r="I257" s="71">
        <v>66</v>
      </c>
      <c r="J257" s="12">
        <v>59</v>
      </c>
      <c r="K257" s="12">
        <f t="shared" si="3"/>
        <v>7</v>
      </c>
    </row>
    <row r="258" spans="9:11">
      <c r="I258" s="71">
        <v>82</v>
      </c>
      <c r="J258" s="12">
        <v>62</v>
      </c>
      <c r="K258" s="12">
        <f t="shared" si="3"/>
        <v>20</v>
      </c>
    </row>
    <row r="259" spans="9:11">
      <c r="I259" s="71">
        <v>59</v>
      </c>
      <c r="J259" s="12">
        <v>67</v>
      </c>
      <c r="K259" s="12">
        <f t="shared" si="3"/>
        <v>-8</v>
      </c>
    </row>
    <row r="260" spans="9:11">
      <c r="I260" s="71">
        <v>64</v>
      </c>
      <c r="J260" s="12">
        <v>74</v>
      </c>
      <c r="K260" s="12">
        <f t="shared" si="3"/>
        <v>-10</v>
      </c>
    </row>
    <row r="261" spans="9:11">
      <c r="I261" s="71">
        <v>61</v>
      </c>
      <c r="J261" s="12">
        <v>19</v>
      </c>
      <c r="K261" s="12">
        <f t="shared" si="3"/>
        <v>42</v>
      </c>
    </row>
    <row r="262" spans="9:11">
      <c r="I262" s="71">
        <v>77</v>
      </c>
      <c r="J262" s="12">
        <v>78</v>
      </c>
      <c r="K262" s="12">
        <f t="shared" si="3"/>
        <v>-1</v>
      </c>
    </row>
    <row r="263" spans="9:11">
      <c r="I263" s="71">
        <v>60</v>
      </c>
      <c r="J263" s="12">
        <v>70</v>
      </c>
      <c r="K263" s="12">
        <f t="shared" ref="K263:K326" si="4">I263-J263</f>
        <v>-10</v>
      </c>
    </row>
    <row r="264" spans="9:11">
      <c r="I264" s="71">
        <v>60</v>
      </c>
      <c r="J264" s="12">
        <v>0</v>
      </c>
      <c r="K264" s="12">
        <f t="shared" si="4"/>
        <v>60</v>
      </c>
    </row>
    <row r="265" spans="9:11">
      <c r="I265" s="71">
        <v>52</v>
      </c>
      <c r="J265" s="12">
        <v>70</v>
      </c>
      <c r="K265" s="12">
        <f t="shared" si="4"/>
        <v>-18</v>
      </c>
    </row>
    <row r="266" spans="9:11">
      <c r="I266" s="71">
        <v>82</v>
      </c>
      <c r="J266" s="12">
        <v>79</v>
      </c>
      <c r="K266" s="12">
        <f t="shared" si="4"/>
        <v>3</v>
      </c>
    </row>
    <row r="267" spans="9:11">
      <c r="I267" s="71">
        <v>58</v>
      </c>
      <c r="J267" s="12">
        <v>67</v>
      </c>
      <c r="K267" s="12">
        <f t="shared" si="4"/>
        <v>-9</v>
      </c>
    </row>
    <row r="268" spans="9:11">
      <c r="I268" s="71">
        <v>50</v>
      </c>
      <c r="J268" s="12">
        <v>18</v>
      </c>
      <c r="K268" s="12">
        <f t="shared" si="4"/>
        <v>32</v>
      </c>
    </row>
    <row r="269" spans="9:11">
      <c r="I269" s="71">
        <v>42</v>
      </c>
      <c r="J269" s="12">
        <v>59</v>
      </c>
      <c r="K269" s="12">
        <f t="shared" si="4"/>
        <v>-17</v>
      </c>
    </row>
    <row r="270" spans="9:11">
      <c r="I270" s="71">
        <v>63</v>
      </c>
      <c r="J270" s="12">
        <v>3</v>
      </c>
      <c r="K270" s="12">
        <f t="shared" si="4"/>
        <v>60</v>
      </c>
    </row>
    <row r="271" spans="9:11">
      <c r="I271" s="71">
        <v>79</v>
      </c>
      <c r="J271" s="12">
        <v>57</v>
      </c>
      <c r="K271" s="12">
        <f t="shared" si="4"/>
        <v>22</v>
      </c>
    </row>
    <row r="272" spans="9:11">
      <c r="I272" s="71">
        <v>57</v>
      </c>
      <c r="J272" s="12">
        <v>0</v>
      </c>
      <c r="K272" s="12">
        <f t="shared" si="4"/>
        <v>57</v>
      </c>
    </row>
    <row r="273" spans="9:11">
      <c r="I273" s="71">
        <v>75</v>
      </c>
      <c r="J273" s="12">
        <v>57</v>
      </c>
      <c r="K273" s="12">
        <f t="shared" si="4"/>
        <v>18</v>
      </c>
    </row>
    <row r="274" spans="9:11">
      <c r="I274" s="71">
        <v>84</v>
      </c>
      <c r="J274" s="12">
        <v>52</v>
      </c>
      <c r="K274" s="12">
        <f t="shared" si="4"/>
        <v>32</v>
      </c>
    </row>
    <row r="275" spans="9:11">
      <c r="I275" s="71">
        <v>57</v>
      </c>
      <c r="J275" s="12">
        <v>73</v>
      </c>
      <c r="K275" s="12">
        <f t="shared" si="4"/>
        <v>-16</v>
      </c>
    </row>
    <row r="276" spans="9:11">
      <c r="I276" s="71">
        <v>45</v>
      </c>
      <c r="J276" s="12">
        <v>60</v>
      </c>
      <c r="K276" s="12">
        <f t="shared" si="4"/>
        <v>-15</v>
      </c>
    </row>
    <row r="277" spans="9:11">
      <c r="I277" s="71">
        <v>47</v>
      </c>
      <c r="J277" s="12">
        <v>22</v>
      </c>
      <c r="K277" s="12">
        <f t="shared" si="4"/>
        <v>25</v>
      </c>
    </row>
    <row r="278" spans="9:11">
      <c r="I278" s="71">
        <v>42</v>
      </c>
      <c r="J278" s="12">
        <v>56</v>
      </c>
      <c r="K278" s="12">
        <f t="shared" si="4"/>
        <v>-14</v>
      </c>
    </row>
    <row r="279" spans="9:11">
      <c r="I279" s="71">
        <v>41</v>
      </c>
      <c r="J279" s="12">
        <v>71</v>
      </c>
      <c r="K279" s="12">
        <f t="shared" si="4"/>
        <v>-30</v>
      </c>
    </row>
    <row r="280" spans="9:11">
      <c r="I280" s="71">
        <v>45</v>
      </c>
      <c r="J280" s="12">
        <v>69</v>
      </c>
      <c r="K280" s="12">
        <f t="shared" si="4"/>
        <v>-24</v>
      </c>
    </row>
    <row r="281" spans="9:11">
      <c r="I281" s="71">
        <v>80</v>
      </c>
      <c r="J281" s="12">
        <v>35</v>
      </c>
      <c r="K281" s="12">
        <f t="shared" si="4"/>
        <v>45</v>
      </c>
    </row>
    <row r="282" spans="9:11">
      <c r="I282" s="71">
        <v>86</v>
      </c>
      <c r="J282" s="12">
        <v>0</v>
      </c>
      <c r="K282" s="12">
        <f t="shared" si="4"/>
        <v>86</v>
      </c>
    </row>
    <row r="283" spans="9:11">
      <c r="I283" s="71">
        <v>58</v>
      </c>
      <c r="J283" s="12">
        <v>49</v>
      </c>
      <c r="K283" s="12">
        <f t="shared" si="4"/>
        <v>9</v>
      </c>
    </row>
    <row r="284" spans="9:11">
      <c r="I284" s="71">
        <v>59</v>
      </c>
      <c r="J284" s="12">
        <v>0</v>
      </c>
      <c r="K284" s="12">
        <f t="shared" si="4"/>
        <v>59</v>
      </c>
    </row>
    <row r="285" spans="9:11">
      <c r="I285" s="71">
        <v>60</v>
      </c>
      <c r="J285" s="12">
        <v>57</v>
      </c>
      <c r="K285" s="12">
        <f t="shared" si="4"/>
        <v>3</v>
      </c>
    </row>
    <row r="286" spans="9:11">
      <c r="I286" s="71">
        <v>59</v>
      </c>
      <c r="J286" s="12">
        <v>69</v>
      </c>
      <c r="K286" s="12">
        <f t="shared" si="4"/>
        <v>-10</v>
      </c>
    </row>
    <row r="287" spans="9:11">
      <c r="I287" s="71">
        <v>60</v>
      </c>
      <c r="J287" s="12">
        <v>64</v>
      </c>
      <c r="K287" s="12">
        <f t="shared" si="4"/>
        <v>-4</v>
      </c>
    </row>
    <row r="288" spans="9:11">
      <c r="I288" s="71">
        <v>61</v>
      </c>
      <c r="J288" s="12">
        <v>61</v>
      </c>
      <c r="K288" s="12">
        <f t="shared" si="4"/>
        <v>0</v>
      </c>
    </row>
    <row r="289" spans="9:11">
      <c r="I289" s="71">
        <v>60</v>
      </c>
      <c r="J289" s="12">
        <v>56</v>
      </c>
      <c r="K289" s="12">
        <f t="shared" si="4"/>
        <v>4</v>
      </c>
    </row>
    <row r="290" spans="9:11">
      <c r="I290" s="71">
        <v>63</v>
      </c>
      <c r="J290" s="12">
        <v>0</v>
      </c>
      <c r="K290" s="12">
        <f t="shared" si="4"/>
        <v>63</v>
      </c>
    </row>
    <row r="291" spans="9:11">
      <c r="I291" s="71">
        <v>58</v>
      </c>
      <c r="J291" s="12">
        <v>59</v>
      </c>
      <c r="K291" s="12">
        <f t="shared" si="4"/>
        <v>-1</v>
      </c>
    </row>
    <row r="292" spans="9:11">
      <c r="I292" s="71">
        <v>57</v>
      </c>
      <c r="J292" s="12">
        <v>54</v>
      </c>
      <c r="K292" s="12">
        <f t="shared" si="4"/>
        <v>3</v>
      </c>
    </row>
    <row r="293" spans="9:11">
      <c r="I293" s="71">
        <v>57</v>
      </c>
      <c r="J293" s="12">
        <v>17</v>
      </c>
      <c r="K293" s="12">
        <f t="shared" si="4"/>
        <v>40</v>
      </c>
    </row>
    <row r="294" spans="9:11">
      <c r="I294" s="71">
        <v>83</v>
      </c>
      <c r="J294" s="12">
        <v>57</v>
      </c>
      <c r="K294" s="12">
        <f t="shared" si="4"/>
        <v>26</v>
      </c>
    </row>
    <row r="295" spans="9:11">
      <c r="I295" s="71">
        <v>43</v>
      </c>
      <c r="J295" s="12">
        <v>36</v>
      </c>
      <c r="K295" s="12">
        <f t="shared" si="4"/>
        <v>7</v>
      </c>
    </row>
    <row r="296" spans="9:11">
      <c r="I296" s="71">
        <v>53</v>
      </c>
      <c r="J296" s="12">
        <v>57</v>
      </c>
      <c r="K296" s="12">
        <f t="shared" si="4"/>
        <v>-4</v>
      </c>
    </row>
    <row r="297" spans="9:11">
      <c r="I297" s="71">
        <v>57</v>
      </c>
      <c r="J297" s="12">
        <v>58</v>
      </c>
      <c r="K297" s="12">
        <f t="shared" si="4"/>
        <v>-1</v>
      </c>
    </row>
    <row r="298" spans="9:11">
      <c r="I298" s="71">
        <v>82</v>
      </c>
      <c r="J298" s="12">
        <v>0</v>
      </c>
      <c r="K298" s="12">
        <f t="shared" si="4"/>
        <v>82</v>
      </c>
    </row>
    <row r="299" spans="9:11">
      <c r="I299" s="71">
        <v>42</v>
      </c>
      <c r="J299" s="12">
        <v>0</v>
      </c>
      <c r="K299" s="12">
        <f t="shared" si="4"/>
        <v>42</v>
      </c>
    </row>
    <row r="300" spans="9:11">
      <c r="I300" s="71">
        <v>57</v>
      </c>
      <c r="J300" s="12">
        <v>51</v>
      </c>
      <c r="K300" s="12">
        <f t="shared" si="4"/>
        <v>6</v>
      </c>
    </row>
    <row r="301" spans="9:11">
      <c r="I301" s="71">
        <v>57</v>
      </c>
      <c r="J301" s="12">
        <v>3</v>
      </c>
      <c r="K301" s="12">
        <f t="shared" si="4"/>
        <v>54</v>
      </c>
    </row>
    <row r="302" spans="9:11">
      <c r="I302" s="71">
        <v>42</v>
      </c>
      <c r="J302" s="12">
        <v>74</v>
      </c>
      <c r="K302" s="12">
        <f t="shared" si="4"/>
        <v>-32</v>
      </c>
    </row>
    <row r="303" spans="9:11">
      <c r="I303" s="71">
        <v>60</v>
      </c>
      <c r="J303" s="12">
        <v>0</v>
      </c>
      <c r="K303" s="12">
        <f t="shared" si="4"/>
        <v>60</v>
      </c>
    </row>
    <row r="304" spans="9:11">
      <c r="I304" s="71">
        <v>53</v>
      </c>
      <c r="J304" s="12">
        <v>53</v>
      </c>
      <c r="K304" s="12">
        <f t="shared" si="4"/>
        <v>0</v>
      </c>
    </row>
    <row r="305" spans="9:11">
      <c r="I305" s="71">
        <v>66</v>
      </c>
      <c r="J305" s="12">
        <v>13</v>
      </c>
      <c r="K305" s="12">
        <f t="shared" si="4"/>
        <v>53</v>
      </c>
    </row>
    <row r="306" spans="9:11">
      <c r="I306" s="71">
        <v>34</v>
      </c>
      <c r="J306" s="12">
        <v>73</v>
      </c>
      <c r="K306" s="12">
        <f t="shared" si="4"/>
        <v>-39</v>
      </c>
    </row>
    <row r="307" spans="9:11">
      <c r="I307" s="71">
        <v>44</v>
      </c>
      <c r="J307" s="12">
        <v>12</v>
      </c>
      <c r="K307" s="12">
        <f t="shared" si="4"/>
        <v>32</v>
      </c>
    </row>
    <row r="308" spans="9:11">
      <c r="I308" s="71">
        <v>62</v>
      </c>
      <c r="J308" s="12">
        <v>20</v>
      </c>
      <c r="K308" s="12">
        <f t="shared" si="4"/>
        <v>42</v>
      </c>
    </row>
    <row r="309" spans="9:11">
      <c r="I309" s="71">
        <v>33</v>
      </c>
      <c r="J309" s="12">
        <v>0</v>
      </c>
      <c r="K309" s="12">
        <f t="shared" si="4"/>
        <v>33</v>
      </c>
    </row>
    <row r="310" spans="9:11">
      <c r="I310" s="71">
        <v>58</v>
      </c>
      <c r="J310" s="12">
        <v>51</v>
      </c>
      <c r="K310" s="12">
        <f t="shared" si="4"/>
        <v>7</v>
      </c>
    </row>
    <row r="311" spans="9:11">
      <c r="I311" s="71">
        <v>40</v>
      </c>
      <c r="J311" s="12">
        <v>51</v>
      </c>
      <c r="K311" s="12">
        <f t="shared" si="4"/>
        <v>-11</v>
      </c>
    </row>
    <row r="312" spans="9:11">
      <c r="I312" s="71">
        <v>22</v>
      </c>
      <c r="J312" s="12">
        <v>75</v>
      </c>
      <c r="K312" s="12">
        <f t="shared" si="4"/>
        <v>-53</v>
      </c>
    </row>
    <row r="313" spans="9:11">
      <c r="I313" s="71">
        <v>25</v>
      </c>
      <c r="J313" s="12">
        <v>7</v>
      </c>
      <c r="K313" s="12">
        <f t="shared" si="4"/>
        <v>18</v>
      </c>
    </row>
    <row r="314" spans="9:11">
      <c r="I314" s="71">
        <v>59</v>
      </c>
      <c r="J314" s="12">
        <v>17</v>
      </c>
      <c r="K314" s="12">
        <f t="shared" si="4"/>
        <v>42</v>
      </c>
    </row>
    <row r="315" spans="9:11">
      <c r="I315" s="71">
        <v>32</v>
      </c>
      <c r="J315" s="12">
        <v>0</v>
      </c>
      <c r="K315" s="12">
        <f t="shared" si="4"/>
        <v>32</v>
      </c>
    </row>
    <row r="316" spans="9:11">
      <c r="I316" s="71">
        <v>77</v>
      </c>
      <c r="J316" s="12">
        <v>52</v>
      </c>
      <c r="K316" s="12">
        <f t="shared" si="4"/>
        <v>25</v>
      </c>
    </row>
    <row r="317" spans="9:11">
      <c r="I317" s="71">
        <v>32</v>
      </c>
      <c r="J317" s="12">
        <v>0</v>
      </c>
      <c r="K317" s="12">
        <f t="shared" si="4"/>
        <v>32</v>
      </c>
    </row>
    <row r="318" spans="9:11">
      <c r="I318" s="71">
        <v>56</v>
      </c>
      <c r="J318" s="12">
        <v>68</v>
      </c>
      <c r="K318" s="12">
        <f t="shared" si="4"/>
        <v>-12</v>
      </c>
    </row>
    <row r="319" spans="9:11">
      <c r="I319" s="71">
        <v>23</v>
      </c>
      <c r="J319" s="12">
        <v>0</v>
      </c>
      <c r="K319" s="12">
        <f t="shared" si="4"/>
        <v>23</v>
      </c>
    </row>
    <row r="320" spans="9:11">
      <c r="I320" s="71">
        <v>58</v>
      </c>
      <c r="J320" s="12">
        <v>31</v>
      </c>
      <c r="K320" s="12">
        <f t="shared" si="4"/>
        <v>27</v>
      </c>
    </row>
    <row r="321" spans="9:11">
      <c r="I321" s="71">
        <v>60</v>
      </c>
      <c r="J321" s="12">
        <v>62</v>
      </c>
      <c r="K321" s="12">
        <f t="shared" si="4"/>
        <v>-2</v>
      </c>
    </row>
    <row r="322" spans="9:11">
      <c r="I322" s="71">
        <v>56</v>
      </c>
      <c r="J322" s="12">
        <v>13</v>
      </c>
      <c r="K322" s="12">
        <f t="shared" si="4"/>
        <v>43</v>
      </c>
    </row>
    <row r="323" spans="9:11">
      <c r="I323" s="71">
        <v>32</v>
      </c>
      <c r="J323" s="12">
        <v>54</v>
      </c>
      <c r="K323" s="12">
        <f t="shared" si="4"/>
        <v>-22</v>
      </c>
    </row>
    <row r="324" spans="9:11">
      <c r="I324" s="71">
        <v>22</v>
      </c>
      <c r="J324" s="12">
        <v>7</v>
      </c>
      <c r="K324" s="12">
        <f t="shared" si="4"/>
        <v>15</v>
      </c>
    </row>
    <row r="325" spans="9:11">
      <c r="I325" s="71">
        <v>31</v>
      </c>
      <c r="J325" s="12">
        <v>12</v>
      </c>
      <c r="K325" s="12">
        <f t="shared" si="4"/>
        <v>19</v>
      </c>
    </row>
    <row r="326" spans="9:11">
      <c r="I326" s="71">
        <v>59</v>
      </c>
      <c r="J326" s="12">
        <v>60</v>
      </c>
      <c r="K326" s="12">
        <f t="shared" si="4"/>
        <v>-1</v>
      </c>
    </row>
    <row r="327" spans="9:11">
      <c r="I327" s="71">
        <v>61</v>
      </c>
      <c r="J327" s="12">
        <v>50</v>
      </c>
      <c r="K327" s="12">
        <f t="shared" ref="K327:K390" si="5">I327-J327</f>
        <v>11</v>
      </c>
    </row>
    <row r="328" spans="9:11">
      <c r="I328" s="71">
        <v>63</v>
      </c>
      <c r="J328" s="12">
        <v>57</v>
      </c>
      <c r="K328" s="12">
        <f t="shared" si="5"/>
        <v>6</v>
      </c>
    </row>
    <row r="329" spans="9:11">
      <c r="I329" s="71">
        <v>56</v>
      </c>
      <c r="J329" s="12">
        <v>47</v>
      </c>
      <c r="K329" s="12">
        <f t="shared" si="5"/>
        <v>9</v>
      </c>
    </row>
    <row r="330" spans="9:11">
      <c r="I330" s="71">
        <v>31</v>
      </c>
      <c r="J330" s="12">
        <v>32</v>
      </c>
      <c r="K330" s="12">
        <f t="shared" si="5"/>
        <v>-1</v>
      </c>
    </row>
    <row r="331" spans="9:11">
      <c r="I331" s="71">
        <v>29</v>
      </c>
      <c r="J331" s="12">
        <v>50</v>
      </c>
      <c r="K331" s="12">
        <f t="shared" si="5"/>
        <v>-21</v>
      </c>
    </row>
    <row r="332" spans="9:11">
      <c r="I332" s="71">
        <v>33</v>
      </c>
      <c r="J332" s="12">
        <v>0</v>
      </c>
      <c r="K332" s="12">
        <f t="shared" si="5"/>
        <v>33</v>
      </c>
    </row>
    <row r="333" spans="9:11">
      <c r="I333" s="71">
        <v>24</v>
      </c>
      <c r="J333" s="12">
        <v>50</v>
      </c>
      <c r="K333" s="12">
        <f t="shared" si="5"/>
        <v>-26</v>
      </c>
    </row>
    <row r="334" spans="9:11">
      <c r="I334" s="71">
        <v>33</v>
      </c>
      <c r="J334" s="12">
        <v>63</v>
      </c>
      <c r="K334" s="12">
        <f t="shared" si="5"/>
        <v>-30</v>
      </c>
    </row>
    <row r="335" spans="9:11">
      <c r="I335" s="71">
        <v>30</v>
      </c>
      <c r="J335" s="12">
        <v>0</v>
      </c>
      <c r="K335" s="12">
        <f t="shared" si="5"/>
        <v>30</v>
      </c>
    </row>
    <row r="336" spans="9:11">
      <c r="I336" s="71">
        <v>72</v>
      </c>
      <c r="J336" s="12">
        <v>52</v>
      </c>
      <c r="K336" s="12">
        <f t="shared" si="5"/>
        <v>20</v>
      </c>
    </row>
    <row r="337" spans="9:11">
      <c r="I337" s="71">
        <v>62</v>
      </c>
      <c r="J337" s="12">
        <v>71</v>
      </c>
      <c r="K337" s="12">
        <f t="shared" si="5"/>
        <v>-9</v>
      </c>
    </row>
    <row r="338" spans="9:11">
      <c r="I338" s="71">
        <v>76</v>
      </c>
      <c r="J338" s="12">
        <v>10</v>
      </c>
      <c r="K338" s="12">
        <f t="shared" si="5"/>
        <v>66</v>
      </c>
    </row>
    <row r="339" spans="9:11">
      <c r="I339" s="71">
        <v>61</v>
      </c>
      <c r="J339" s="12">
        <v>57</v>
      </c>
      <c r="K339" s="12">
        <f t="shared" si="5"/>
        <v>4</v>
      </c>
    </row>
    <row r="340" spans="9:11">
      <c r="I340" s="71">
        <v>73</v>
      </c>
      <c r="J340" s="12">
        <v>13</v>
      </c>
      <c r="K340" s="12">
        <f t="shared" si="5"/>
        <v>60</v>
      </c>
    </row>
    <row r="341" spans="9:11">
      <c r="I341" s="71">
        <v>56</v>
      </c>
      <c r="J341" s="12">
        <v>52</v>
      </c>
      <c r="K341" s="12">
        <f t="shared" si="5"/>
        <v>4</v>
      </c>
    </row>
    <row r="342" spans="9:11">
      <c r="I342" s="71">
        <v>41</v>
      </c>
      <c r="J342" s="12">
        <v>0</v>
      </c>
      <c r="K342" s="12">
        <f t="shared" si="5"/>
        <v>41</v>
      </c>
    </row>
    <row r="343" spans="9:11">
      <c r="I343" s="71">
        <v>30</v>
      </c>
      <c r="J343" s="12">
        <v>13</v>
      </c>
      <c r="K343" s="12">
        <f t="shared" si="5"/>
        <v>17</v>
      </c>
    </row>
    <row r="344" spans="9:11">
      <c r="I344" s="71">
        <v>29</v>
      </c>
      <c r="J344" s="12">
        <v>53</v>
      </c>
      <c r="K344" s="12">
        <f t="shared" si="5"/>
        <v>-24</v>
      </c>
    </row>
    <row r="345" spans="9:11">
      <c r="I345" s="71">
        <v>22</v>
      </c>
      <c r="J345" s="12">
        <v>0</v>
      </c>
      <c r="K345" s="12">
        <f t="shared" si="5"/>
        <v>22</v>
      </c>
    </row>
    <row r="346" spans="9:11">
      <c r="I346" s="71">
        <v>21</v>
      </c>
      <c r="J346" s="12">
        <v>51</v>
      </c>
      <c r="K346" s="12">
        <f t="shared" si="5"/>
        <v>-30</v>
      </c>
    </row>
    <row r="347" spans="9:11">
      <c r="I347" s="71">
        <v>23</v>
      </c>
      <c r="J347" s="12">
        <v>13</v>
      </c>
      <c r="K347" s="12">
        <f t="shared" si="5"/>
        <v>10</v>
      </c>
    </row>
    <row r="348" spans="9:11">
      <c r="I348" s="71">
        <v>59</v>
      </c>
      <c r="J348" s="12">
        <v>51</v>
      </c>
      <c r="K348" s="12">
        <f t="shared" si="5"/>
        <v>8</v>
      </c>
    </row>
    <row r="349" spans="9:11">
      <c r="I349" s="71">
        <v>76</v>
      </c>
      <c r="J349" s="12">
        <v>0</v>
      </c>
      <c r="K349" s="12">
        <f t="shared" si="5"/>
        <v>76</v>
      </c>
    </row>
    <row r="350" spans="9:11">
      <c r="I350" s="71">
        <v>55</v>
      </c>
      <c r="J350" s="12">
        <v>50</v>
      </c>
      <c r="K350" s="12">
        <f t="shared" si="5"/>
        <v>5</v>
      </c>
    </row>
    <row r="351" spans="9:11">
      <c r="I351" s="71">
        <v>47</v>
      </c>
      <c r="J351" s="12">
        <v>70</v>
      </c>
      <c r="K351" s="12">
        <f t="shared" si="5"/>
        <v>-23</v>
      </c>
    </row>
    <row r="352" spans="9:11">
      <c r="I352" s="71">
        <v>46</v>
      </c>
      <c r="J352" s="12">
        <v>58</v>
      </c>
      <c r="K352" s="12">
        <f t="shared" si="5"/>
        <v>-12</v>
      </c>
    </row>
    <row r="353" spans="9:11">
      <c r="I353" s="71">
        <v>30</v>
      </c>
      <c r="J353" s="12">
        <v>57</v>
      </c>
      <c r="K353" s="12">
        <f t="shared" si="5"/>
        <v>-27</v>
      </c>
    </row>
    <row r="354" spans="9:11">
      <c r="I354" s="71">
        <v>16</v>
      </c>
      <c r="J354" s="12">
        <v>13</v>
      </c>
      <c r="K354" s="12">
        <f t="shared" si="5"/>
        <v>3</v>
      </c>
    </row>
    <row r="355" spans="9:11">
      <c r="I355" s="71">
        <v>56</v>
      </c>
      <c r="J355" s="12">
        <v>70</v>
      </c>
      <c r="K355" s="12">
        <f t="shared" si="5"/>
        <v>-14</v>
      </c>
    </row>
    <row r="356" spans="9:11">
      <c r="I356" s="71">
        <v>55</v>
      </c>
      <c r="J356" s="12">
        <v>0</v>
      </c>
      <c r="K356" s="12">
        <f t="shared" si="5"/>
        <v>55</v>
      </c>
    </row>
    <row r="357" spans="9:11">
      <c r="I357" s="71">
        <v>22</v>
      </c>
      <c r="J357" s="12">
        <v>52</v>
      </c>
      <c r="K357" s="12">
        <f t="shared" si="5"/>
        <v>-30</v>
      </c>
    </row>
    <row r="358" spans="9:11">
      <c r="I358" s="71">
        <v>23</v>
      </c>
      <c r="J358" s="12">
        <v>12</v>
      </c>
      <c r="K358" s="12">
        <f t="shared" si="5"/>
        <v>11</v>
      </c>
    </row>
    <row r="359" spans="9:11">
      <c r="I359" s="71">
        <v>56</v>
      </c>
      <c r="J359" s="12">
        <v>52</v>
      </c>
      <c r="K359" s="12">
        <f t="shared" si="5"/>
        <v>4</v>
      </c>
    </row>
    <row r="360" spans="9:11">
      <c r="I360" s="71">
        <v>64</v>
      </c>
      <c r="J360" s="12">
        <v>56</v>
      </c>
      <c r="K360" s="12">
        <f t="shared" si="5"/>
        <v>8</v>
      </c>
    </row>
    <row r="361" spans="9:11">
      <c r="I361" s="71">
        <v>55</v>
      </c>
      <c r="J361" s="12">
        <v>15</v>
      </c>
      <c r="K361" s="12">
        <f t="shared" si="5"/>
        <v>40</v>
      </c>
    </row>
    <row r="362" spans="9:11">
      <c r="I362" s="71">
        <v>75</v>
      </c>
      <c r="J362" s="12">
        <v>56</v>
      </c>
      <c r="K362" s="12">
        <f t="shared" si="5"/>
        <v>19</v>
      </c>
    </row>
    <row r="363" spans="9:11">
      <c r="I363" s="71">
        <v>76</v>
      </c>
      <c r="J363" s="12">
        <v>14</v>
      </c>
      <c r="K363" s="12">
        <f t="shared" si="5"/>
        <v>62</v>
      </c>
    </row>
    <row r="364" spans="9:11">
      <c r="I364" s="71">
        <v>24</v>
      </c>
      <c r="J364" s="12">
        <v>54</v>
      </c>
      <c r="K364" s="12">
        <f t="shared" si="5"/>
        <v>-30</v>
      </c>
    </row>
    <row r="365" spans="9:11">
      <c r="I365" s="71">
        <v>21</v>
      </c>
      <c r="J365" s="12">
        <v>73</v>
      </c>
      <c r="K365" s="12">
        <f t="shared" si="5"/>
        <v>-52</v>
      </c>
    </row>
    <row r="366" spans="9:11">
      <c r="I366" s="71">
        <v>50</v>
      </c>
      <c r="J366" s="12">
        <v>0</v>
      </c>
      <c r="K366" s="12">
        <f t="shared" si="5"/>
        <v>50</v>
      </c>
    </row>
    <row r="367" spans="9:11">
      <c r="I367" s="71">
        <v>23</v>
      </c>
      <c r="J367" s="12">
        <v>15</v>
      </c>
      <c r="K367" s="12">
        <f t="shared" si="5"/>
        <v>8</v>
      </c>
    </row>
    <row r="368" spans="9:11">
      <c r="I368" s="71">
        <v>31</v>
      </c>
      <c r="J368" s="12">
        <v>56</v>
      </c>
      <c r="K368" s="12">
        <f t="shared" si="5"/>
        <v>-25</v>
      </c>
    </row>
    <row r="369" spans="9:11">
      <c r="I369" s="71">
        <v>18</v>
      </c>
      <c r="J369" s="12">
        <v>13</v>
      </c>
      <c r="K369" s="12">
        <f t="shared" si="5"/>
        <v>5</v>
      </c>
    </row>
    <row r="370" spans="9:11">
      <c r="I370" s="71">
        <v>70</v>
      </c>
      <c r="J370" s="12">
        <v>73</v>
      </c>
      <c r="K370" s="12">
        <f t="shared" si="5"/>
        <v>-3</v>
      </c>
    </row>
    <row r="371" spans="9:11">
      <c r="I371" s="71">
        <v>59</v>
      </c>
      <c r="J371" s="12">
        <v>0</v>
      </c>
      <c r="K371" s="12">
        <f t="shared" si="5"/>
        <v>59</v>
      </c>
    </row>
    <row r="372" spans="9:11">
      <c r="I372" s="71">
        <v>26</v>
      </c>
      <c r="J372" s="12">
        <v>50</v>
      </c>
      <c r="K372" s="12">
        <f t="shared" si="5"/>
        <v>-24</v>
      </c>
    </row>
    <row r="373" spans="9:11">
      <c r="I373" s="71">
        <v>60</v>
      </c>
      <c r="J373" s="12">
        <v>0</v>
      </c>
      <c r="K373" s="12">
        <f t="shared" si="5"/>
        <v>60</v>
      </c>
    </row>
    <row r="374" spans="9:11">
      <c r="I374" s="71">
        <v>55</v>
      </c>
      <c r="J374" s="12">
        <v>30</v>
      </c>
      <c r="K374" s="12">
        <f t="shared" si="5"/>
        <v>25</v>
      </c>
    </row>
    <row r="375" spans="9:11">
      <c r="I375" s="71">
        <v>55</v>
      </c>
      <c r="J375" s="12">
        <v>30</v>
      </c>
      <c r="K375" s="12">
        <f t="shared" si="5"/>
        <v>25</v>
      </c>
    </row>
    <row r="376" spans="9:11">
      <c r="I376" s="71">
        <v>53</v>
      </c>
      <c r="J376" s="12">
        <v>15</v>
      </c>
      <c r="K376" s="12">
        <f t="shared" si="5"/>
        <v>38</v>
      </c>
    </row>
    <row r="377" spans="9:11">
      <c r="I377" s="71">
        <v>56</v>
      </c>
      <c r="J377" s="12">
        <v>45</v>
      </c>
      <c r="K377" s="12">
        <f t="shared" si="5"/>
        <v>11</v>
      </c>
    </row>
    <row r="378" spans="9:11">
      <c r="I378" s="71">
        <v>56</v>
      </c>
      <c r="J378" s="12">
        <v>0</v>
      </c>
      <c r="K378" s="12">
        <f t="shared" si="5"/>
        <v>56</v>
      </c>
    </row>
    <row r="379" spans="9:11">
      <c r="I379" s="71">
        <v>58</v>
      </c>
      <c r="J379" s="12">
        <v>0</v>
      </c>
      <c r="K379" s="12">
        <f t="shared" si="5"/>
        <v>58</v>
      </c>
    </row>
    <row r="380" spans="9:11">
      <c r="I380" s="71">
        <v>27</v>
      </c>
      <c r="J380" s="12">
        <v>24</v>
      </c>
      <c r="K380" s="12">
        <f t="shared" si="5"/>
        <v>3</v>
      </c>
    </row>
    <row r="381" spans="9:11">
      <c r="I381" s="71">
        <v>27</v>
      </c>
      <c r="J381" s="12">
        <v>0</v>
      </c>
      <c r="K381" s="12">
        <f t="shared" si="5"/>
        <v>27</v>
      </c>
    </row>
    <row r="382" spans="9:11">
      <c r="I382" s="71">
        <v>15</v>
      </c>
      <c r="J382" s="12">
        <v>14</v>
      </c>
      <c r="K382" s="12">
        <f t="shared" si="5"/>
        <v>1</v>
      </c>
    </row>
    <row r="383" spans="9:11">
      <c r="I383" s="71">
        <v>30</v>
      </c>
      <c r="J383" s="12">
        <v>10</v>
      </c>
      <c r="K383" s="12">
        <f t="shared" si="5"/>
        <v>20</v>
      </c>
    </row>
    <row r="384" spans="9:11">
      <c r="I384" s="71">
        <v>20</v>
      </c>
      <c r="J384" s="12">
        <v>10</v>
      </c>
      <c r="K384" s="12">
        <f t="shared" si="5"/>
        <v>10</v>
      </c>
    </row>
    <row r="385" spans="9:11">
      <c r="I385" s="71">
        <v>39</v>
      </c>
      <c r="J385" s="12">
        <v>72</v>
      </c>
      <c r="K385" s="12">
        <f t="shared" si="5"/>
        <v>-33</v>
      </c>
    </row>
    <row r="386" spans="9:11">
      <c r="I386" s="71">
        <v>46</v>
      </c>
      <c r="J386" s="12">
        <v>0</v>
      </c>
      <c r="K386" s="12">
        <f t="shared" si="5"/>
        <v>46</v>
      </c>
    </row>
    <row r="387" spans="9:11">
      <c r="I387" s="71">
        <v>22</v>
      </c>
      <c r="J387" s="12">
        <v>69</v>
      </c>
      <c r="K387" s="12">
        <f t="shared" si="5"/>
        <v>-47</v>
      </c>
    </row>
    <row r="388" spans="9:11">
      <c r="I388" s="71">
        <v>76</v>
      </c>
      <c r="J388" s="12">
        <v>2</v>
      </c>
      <c r="K388" s="12">
        <f t="shared" si="5"/>
        <v>74</v>
      </c>
    </row>
    <row r="389" spans="9:11">
      <c r="I389" s="71">
        <v>22</v>
      </c>
      <c r="J389" s="12">
        <v>52</v>
      </c>
      <c r="K389" s="12">
        <f t="shared" si="5"/>
        <v>-30</v>
      </c>
    </row>
    <row r="390" spans="9:11">
      <c r="I390" s="71">
        <v>74</v>
      </c>
      <c r="J390" s="12">
        <v>5</v>
      </c>
      <c r="K390" s="12">
        <f t="shared" si="5"/>
        <v>69</v>
      </c>
    </row>
    <row r="391" spans="9:11">
      <c r="I391" s="71">
        <v>64</v>
      </c>
      <c r="J391" s="12">
        <v>0</v>
      </c>
      <c r="K391" s="12">
        <f t="shared" ref="K391:K456" si="6">I391-J391</f>
        <v>64</v>
      </c>
    </row>
    <row r="392" spans="9:11">
      <c r="I392" s="71">
        <v>19</v>
      </c>
      <c r="J392" s="12">
        <v>13</v>
      </c>
      <c r="K392" s="12">
        <f t="shared" si="6"/>
        <v>6</v>
      </c>
    </row>
    <row r="393" spans="9:11">
      <c r="I393" s="71">
        <v>77</v>
      </c>
      <c r="J393" s="12">
        <v>42</v>
      </c>
      <c r="K393" s="12">
        <f t="shared" si="6"/>
        <v>35</v>
      </c>
    </row>
    <row r="394" spans="9:11">
      <c r="I394" s="71">
        <v>71</v>
      </c>
      <c r="J394" s="12">
        <v>36</v>
      </c>
      <c r="K394" s="12">
        <f t="shared" si="6"/>
        <v>35</v>
      </c>
    </row>
    <row r="395" spans="9:11">
      <c r="I395" s="71">
        <v>15</v>
      </c>
      <c r="J395" s="12">
        <v>0</v>
      </c>
      <c r="K395" s="12">
        <f t="shared" si="6"/>
        <v>15</v>
      </c>
    </row>
    <row r="396" spans="9:11">
      <c r="I396" s="71">
        <v>24</v>
      </c>
      <c r="J396" s="12">
        <v>67</v>
      </c>
      <c r="K396" s="12">
        <f t="shared" si="6"/>
        <v>-43</v>
      </c>
    </row>
    <row r="397" spans="9:11">
      <c r="I397" s="71">
        <v>30</v>
      </c>
      <c r="J397" s="12">
        <v>75</v>
      </c>
      <c r="K397" s="12">
        <f t="shared" si="6"/>
        <v>-45</v>
      </c>
    </row>
    <row r="398" spans="9:11">
      <c r="I398" s="71">
        <v>72</v>
      </c>
      <c r="J398" s="12">
        <v>0</v>
      </c>
      <c r="K398" s="12">
        <f t="shared" si="6"/>
        <v>72</v>
      </c>
    </row>
    <row r="399" spans="9:11">
      <c r="I399" s="71">
        <v>45</v>
      </c>
      <c r="J399" s="12">
        <v>10</v>
      </c>
      <c r="K399" s="12">
        <f t="shared" si="6"/>
        <v>35</v>
      </c>
    </row>
    <row r="400" spans="9:11">
      <c r="I400" s="71">
        <v>55</v>
      </c>
      <c r="J400" s="12">
        <v>44</v>
      </c>
      <c r="K400" s="12">
        <f t="shared" si="6"/>
        <v>11</v>
      </c>
    </row>
    <row r="401" spans="9:11">
      <c r="I401" s="71">
        <v>29</v>
      </c>
      <c r="J401" s="12">
        <v>50</v>
      </c>
      <c r="K401" s="12">
        <f t="shared" si="6"/>
        <v>-21</v>
      </c>
    </row>
    <row r="402" spans="9:11">
      <c r="I402" s="71">
        <v>56</v>
      </c>
      <c r="J402" s="12">
        <v>0</v>
      </c>
      <c r="K402" s="12">
        <f t="shared" si="6"/>
        <v>56</v>
      </c>
    </row>
    <row r="403" spans="9:11">
      <c r="I403" s="71">
        <v>55</v>
      </c>
      <c r="J403" s="12">
        <v>13</v>
      </c>
      <c r="K403" s="12">
        <f t="shared" si="6"/>
        <v>42</v>
      </c>
    </row>
    <row r="404" spans="9:11">
      <c r="I404" s="71">
        <v>43</v>
      </c>
      <c r="J404" s="12">
        <v>42</v>
      </c>
      <c r="K404" s="12">
        <f t="shared" si="6"/>
        <v>1</v>
      </c>
    </row>
    <row r="405" spans="9:11">
      <c r="I405" s="71">
        <v>30</v>
      </c>
      <c r="J405" s="12">
        <v>5</v>
      </c>
      <c r="K405" s="12">
        <f t="shared" si="6"/>
        <v>25</v>
      </c>
    </row>
    <row r="406" spans="9:11">
      <c r="I406" s="71">
        <v>41</v>
      </c>
      <c r="J406" s="12">
        <v>56</v>
      </c>
      <c r="K406" s="12">
        <f t="shared" si="6"/>
        <v>-15</v>
      </c>
    </row>
    <row r="407" spans="9:11">
      <c r="I407" s="71">
        <v>43</v>
      </c>
      <c r="J407" s="12">
        <v>56</v>
      </c>
      <c r="K407" s="12">
        <f t="shared" si="6"/>
        <v>-13</v>
      </c>
    </row>
    <row r="408" spans="9:11">
      <c r="I408" s="71">
        <v>72</v>
      </c>
      <c r="J408" s="12">
        <v>54</v>
      </c>
      <c r="K408" s="12">
        <f t="shared" si="6"/>
        <v>18</v>
      </c>
    </row>
    <row r="409" spans="9:11">
      <c r="I409" s="71">
        <v>55</v>
      </c>
      <c r="J409" s="12">
        <v>0</v>
      </c>
      <c r="K409" s="12">
        <f t="shared" si="6"/>
        <v>55</v>
      </c>
    </row>
    <row r="410" spans="9:11">
      <c r="I410" s="71">
        <v>56</v>
      </c>
      <c r="J410" s="12">
        <v>15</v>
      </c>
      <c r="K410" s="12">
        <f t="shared" si="6"/>
        <v>41</v>
      </c>
    </row>
    <row r="411" spans="9:11">
      <c r="I411" s="71">
        <v>62</v>
      </c>
      <c r="J411" s="12">
        <v>74</v>
      </c>
      <c r="K411" s="12">
        <f t="shared" si="6"/>
        <v>-12</v>
      </c>
    </row>
    <row r="412" spans="9:11">
      <c r="I412" s="71">
        <v>49</v>
      </c>
      <c r="J412" s="12">
        <v>47</v>
      </c>
      <c r="K412" s="12">
        <f t="shared" si="6"/>
        <v>2</v>
      </c>
    </row>
    <row r="413" spans="9:11">
      <c r="I413" s="71">
        <v>56</v>
      </c>
      <c r="J413" s="12">
        <v>47</v>
      </c>
      <c r="K413" s="12">
        <f t="shared" si="6"/>
        <v>9</v>
      </c>
    </row>
    <row r="414" spans="9:11">
      <c r="I414" s="71">
        <v>55</v>
      </c>
      <c r="J414" s="12">
        <v>0</v>
      </c>
      <c r="K414" s="12">
        <f t="shared" si="6"/>
        <v>55</v>
      </c>
    </row>
    <row r="415" spans="9:11">
      <c r="I415" s="71">
        <v>58</v>
      </c>
      <c r="J415" s="12">
        <v>13</v>
      </c>
      <c r="K415" s="12">
        <f t="shared" si="6"/>
        <v>45</v>
      </c>
    </row>
    <row r="416" spans="9:11">
      <c r="I416" s="71">
        <v>66</v>
      </c>
      <c r="J416" s="12">
        <v>10</v>
      </c>
      <c r="K416" s="12">
        <f t="shared" si="6"/>
        <v>56</v>
      </c>
    </row>
    <row r="417" spans="9:11">
      <c r="I417" s="71">
        <v>33</v>
      </c>
      <c r="J417" s="12">
        <v>66</v>
      </c>
      <c r="K417" s="12">
        <f t="shared" si="6"/>
        <v>-33</v>
      </c>
    </row>
    <row r="418" spans="9:11">
      <c r="I418" s="71">
        <v>56</v>
      </c>
      <c r="J418" s="12">
        <v>0</v>
      </c>
      <c r="K418" s="12">
        <f t="shared" si="6"/>
        <v>56</v>
      </c>
    </row>
    <row r="419" spans="9:11">
      <c r="I419" s="71">
        <v>61</v>
      </c>
      <c r="J419" s="12">
        <v>44</v>
      </c>
      <c r="K419" s="12">
        <f t="shared" si="6"/>
        <v>17</v>
      </c>
    </row>
    <row r="420" spans="9:11">
      <c r="I420" s="71">
        <v>68</v>
      </c>
      <c r="J420" s="12">
        <v>55</v>
      </c>
      <c r="K420" s="12">
        <f t="shared" si="6"/>
        <v>13</v>
      </c>
    </row>
    <row r="421" spans="9:11">
      <c r="I421" s="71">
        <v>23</v>
      </c>
      <c r="J421" s="12">
        <v>64</v>
      </c>
      <c r="K421" s="12">
        <f t="shared" si="6"/>
        <v>-41</v>
      </c>
    </row>
    <row r="422" spans="9:11">
      <c r="I422" s="71">
        <v>67</v>
      </c>
      <c r="J422" s="12">
        <v>72</v>
      </c>
      <c r="K422" s="12">
        <f t="shared" si="6"/>
        <v>-5</v>
      </c>
    </row>
    <row r="423" spans="9:11">
      <c r="I423" s="71">
        <v>12</v>
      </c>
      <c r="J423" s="12">
        <v>0</v>
      </c>
      <c r="K423" s="12">
        <f t="shared" si="6"/>
        <v>12</v>
      </c>
    </row>
    <row r="424" spans="9:11">
      <c r="I424" s="71">
        <v>20</v>
      </c>
      <c r="J424" s="12">
        <v>9</v>
      </c>
      <c r="K424" s="12">
        <f t="shared" si="6"/>
        <v>11</v>
      </c>
    </row>
    <row r="425" spans="9:11">
      <c r="I425" s="71">
        <v>25</v>
      </c>
      <c r="J425" s="12">
        <v>54</v>
      </c>
      <c r="K425" s="12">
        <f t="shared" si="6"/>
        <v>-29</v>
      </c>
    </row>
    <row r="426" spans="9:11">
      <c r="I426" s="72">
        <v>53</v>
      </c>
      <c r="J426" s="43">
        <v>56</v>
      </c>
      <c r="K426" s="12">
        <f t="shared" si="6"/>
        <v>-3</v>
      </c>
    </row>
    <row r="427" spans="9:11">
      <c r="I427" s="71">
        <v>21</v>
      </c>
      <c r="J427" s="12">
        <v>0</v>
      </c>
      <c r="K427" s="12">
        <f t="shared" si="6"/>
        <v>21</v>
      </c>
    </row>
    <row r="428" spans="9:11">
      <c r="I428" s="71">
        <v>24</v>
      </c>
      <c r="J428" s="12">
        <v>13</v>
      </c>
      <c r="K428" s="12">
        <f t="shared" si="6"/>
        <v>11</v>
      </c>
    </row>
    <row r="429" spans="9:11">
      <c r="I429" s="71">
        <v>14</v>
      </c>
      <c r="J429" s="12">
        <v>14</v>
      </c>
      <c r="K429" s="12">
        <f t="shared" si="6"/>
        <v>0</v>
      </c>
    </row>
    <row r="430" spans="9:11">
      <c r="I430" s="71">
        <v>77</v>
      </c>
      <c r="J430" s="12">
        <v>57</v>
      </c>
      <c r="K430" s="12">
        <f t="shared" si="6"/>
        <v>20</v>
      </c>
    </row>
    <row r="431" spans="9:11">
      <c r="I431" s="71">
        <v>26</v>
      </c>
      <c r="J431" s="12">
        <v>70</v>
      </c>
      <c r="K431" s="12">
        <f t="shared" si="6"/>
        <v>-44</v>
      </c>
    </row>
    <row r="432" spans="9:11">
      <c r="I432" s="71">
        <v>12</v>
      </c>
      <c r="J432" s="12">
        <v>51</v>
      </c>
      <c r="K432" s="12">
        <f t="shared" si="6"/>
        <v>-39</v>
      </c>
    </row>
    <row r="433" spans="9:11">
      <c r="I433" s="71">
        <v>26</v>
      </c>
      <c r="J433" s="12">
        <v>51</v>
      </c>
      <c r="K433" s="12">
        <f t="shared" si="6"/>
        <v>-25</v>
      </c>
    </row>
    <row r="434" spans="9:11">
      <c r="I434" s="71">
        <v>36</v>
      </c>
      <c r="J434" s="12">
        <v>9</v>
      </c>
      <c r="K434" s="12">
        <f t="shared" si="6"/>
        <v>27</v>
      </c>
    </row>
    <row r="435" spans="9:11">
      <c r="I435" s="71">
        <v>67</v>
      </c>
      <c r="J435" s="12">
        <v>52</v>
      </c>
      <c r="K435" s="12">
        <f t="shared" si="6"/>
        <v>15</v>
      </c>
    </row>
    <row r="436" spans="9:11">
      <c r="I436" s="71">
        <v>71</v>
      </c>
      <c r="J436" s="12">
        <v>76</v>
      </c>
      <c r="K436" s="12">
        <f t="shared" si="6"/>
        <v>-5</v>
      </c>
    </row>
    <row r="437" spans="9:11">
      <c r="I437" s="71">
        <v>76</v>
      </c>
      <c r="J437" s="12">
        <v>0</v>
      </c>
      <c r="K437" s="12">
        <f t="shared" si="6"/>
        <v>76</v>
      </c>
    </row>
    <row r="438" spans="9:11">
      <c r="I438" s="71">
        <v>31</v>
      </c>
      <c r="J438" s="12">
        <v>70</v>
      </c>
      <c r="K438" s="12">
        <f t="shared" si="6"/>
        <v>-39</v>
      </c>
    </row>
    <row r="439" spans="9:11">
      <c r="I439" s="71">
        <v>17</v>
      </c>
      <c r="J439" s="12">
        <v>0</v>
      </c>
      <c r="K439" s="12">
        <f t="shared" si="6"/>
        <v>17</v>
      </c>
    </row>
    <row r="440" spans="9:11">
      <c r="I440" s="71">
        <v>58</v>
      </c>
      <c r="J440" s="12">
        <v>18</v>
      </c>
      <c r="K440" s="12">
        <f t="shared" si="6"/>
        <v>40</v>
      </c>
    </row>
    <row r="441" spans="9:11">
      <c r="I441" s="71">
        <v>56</v>
      </c>
      <c r="J441" s="12">
        <v>57</v>
      </c>
      <c r="K441" s="12">
        <f t="shared" si="6"/>
        <v>-1</v>
      </c>
    </row>
    <row r="442" spans="9:11">
      <c r="I442" s="71">
        <v>68</v>
      </c>
      <c r="J442" s="12">
        <v>0</v>
      </c>
      <c r="K442" s="12">
        <f t="shared" si="6"/>
        <v>68</v>
      </c>
    </row>
    <row r="443" spans="9:11">
      <c r="I443" s="71">
        <v>18</v>
      </c>
      <c r="J443" s="12">
        <v>59</v>
      </c>
      <c r="K443" s="12">
        <f t="shared" si="6"/>
        <v>-41</v>
      </c>
    </row>
    <row r="444" spans="9:11">
      <c r="I444" s="71">
        <v>56</v>
      </c>
      <c r="J444" s="12">
        <v>25</v>
      </c>
      <c r="K444" s="12">
        <f t="shared" si="6"/>
        <v>31</v>
      </c>
    </row>
    <row r="445" spans="9:11">
      <c r="I445" s="72">
        <v>35</v>
      </c>
      <c r="J445" s="43">
        <v>15</v>
      </c>
      <c r="K445" s="12">
        <f t="shared" si="6"/>
        <v>20</v>
      </c>
    </row>
    <row r="446" spans="9:11">
      <c r="I446" s="71">
        <v>48</v>
      </c>
      <c r="J446" s="12">
        <v>19</v>
      </c>
      <c r="K446" s="12">
        <f t="shared" si="6"/>
        <v>29</v>
      </c>
    </row>
    <row r="447" spans="9:11">
      <c r="I447" s="71">
        <v>25</v>
      </c>
      <c r="J447" s="12">
        <v>0</v>
      </c>
      <c r="K447" s="12">
        <f t="shared" si="6"/>
        <v>25</v>
      </c>
    </row>
    <row r="448" spans="9:11">
      <c r="I448" s="71">
        <v>34</v>
      </c>
      <c r="J448" s="12">
        <v>56</v>
      </c>
      <c r="K448" s="12">
        <f t="shared" si="6"/>
        <v>-22</v>
      </c>
    </row>
    <row r="449" spans="9:11">
      <c r="I449" s="71">
        <v>80</v>
      </c>
      <c r="J449" s="12">
        <v>56</v>
      </c>
      <c r="K449" s="12">
        <f t="shared" si="6"/>
        <v>24</v>
      </c>
    </row>
    <row r="450" spans="9:11">
      <c r="I450" s="71">
        <v>28</v>
      </c>
      <c r="J450" s="12">
        <v>0</v>
      </c>
      <c r="K450" s="12">
        <f t="shared" si="6"/>
        <v>28</v>
      </c>
    </row>
    <row r="451" spans="9:11">
      <c r="I451" s="71">
        <v>50</v>
      </c>
      <c r="J451" s="12">
        <v>18</v>
      </c>
      <c r="K451" s="12">
        <f t="shared" si="6"/>
        <v>32</v>
      </c>
    </row>
    <row r="452" spans="9:11">
      <c r="I452" s="71">
        <v>71</v>
      </c>
      <c r="J452" s="12">
        <v>79</v>
      </c>
      <c r="K452" s="12">
        <f t="shared" si="6"/>
        <v>-8</v>
      </c>
    </row>
    <row r="453" spans="9:11">
      <c r="I453" s="71">
        <v>67</v>
      </c>
      <c r="J453" s="12">
        <v>0</v>
      </c>
      <c r="K453" s="12">
        <f t="shared" si="6"/>
        <v>67</v>
      </c>
    </row>
    <row r="454" spans="9:11">
      <c r="I454" s="71">
        <v>3</v>
      </c>
      <c r="J454" s="12">
        <v>57</v>
      </c>
      <c r="K454" s="12">
        <f t="shared" si="6"/>
        <v>-54</v>
      </c>
    </row>
    <row r="455" spans="9:11">
      <c r="I455" s="71">
        <v>24</v>
      </c>
      <c r="J455" s="12">
        <v>73</v>
      </c>
      <c r="K455" s="12">
        <f t="shared" si="6"/>
        <v>-49</v>
      </c>
    </row>
    <row r="456" spans="9:11">
      <c r="I456" s="71">
        <v>62</v>
      </c>
      <c r="J456" s="12">
        <v>74</v>
      </c>
      <c r="K456" s="12">
        <f t="shared" si="6"/>
        <v>-12</v>
      </c>
    </row>
    <row r="457" spans="9:11">
      <c r="I457" s="71">
        <v>72</v>
      </c>
      <c r="J457" s="12">
        <v>5</v>
      </c>
      <c r="K457" s="12">
        <f t="shared" ref="K457:K520" si="7">I457-J457</f>
        <v>67</v>
      </c>
    </row>
    <row r="458" spans="9:11">
      <c r="I458" s="71">
        <v>23</v>
      </c>
      <c r="J458" s="12">
        <v>73</v>
      </c>
      <c r="K458" s="12">
        <f t="shared" si="7"/>
        <v>-50</v>
      </c>
    </row>
    <row r="459" spans="9:11">
      <c r="I459" s="71">
        <v>22</v>
      </c>
      <c r="J459" s="12">
        <v>73</v>
      </c>
      <c r="K459" s="12">
        <f t="shared" si="7"/>
        <v>-51</v>
      </c>
    </row>
    <row r="460" spans="9:11">
      <c r="I460" s="71">
        <v>26</v>
      </c>
      <c r="J460" s="12">
        <v>0</v>
      </c>
      <c r="K460" s="12">
        <f t="shared" si="7"/>
        <v>26</v>
      </c>
    </row>
    <row r="461" spans="9:11">
      <c r="I461" s="71">
        <v>2</v>
      </c>
      <c r="J461" s="12">
        <v>0</v>
      </c>
      <c r="K461" s="12">
        <f t="shared" si="7"/>
        <v>2</v>
      </c>
    </row>
    <row r="462" spans="9:11">
      <c r="I462" s="71">
        <v>59</v>
      </c>
      <c r="J462" s="12">
        <v>14</v>
      </c>
      <c r="K462" s="12">
        <f t="shared" si="7"/>
        <v>45</v>
      </c>
    </row>
    <row r="463" spans="9:11">
      <c r="I463" s="71">
        <v>68</v>
      </c>
      <c r="J463" s="12">
        <v>75</v>
      </c>
      <c r="K463" s="12">
        <f t="shared" si="7"/>
        <v>-7</v>
      </c>
    </row>
    <row r="464" spans="9:11">
      <c r="I464" s="71">
        <v>21</v>
      </c>
      <c r="J464" s="12">
        <v>57</v>
      </c>
      <c r="K464" s="12">
        <f t="shared" si="7"/>
        <v>-36</v>
      </c>
    </row>
    <row r="465" spans="9:11">
      <c r="I465" s="71">
        <v>60</v>
      </c>
      <c r="J465" s="12">
        <v>0</v>
      </c>
      <c r="K465" s="12">
        <f t="shared" si="7"/>
        <v>60</v>
      </c>
    </row>
    <row r="466" spans="9:11">
      <c r="I466" s="71">
        <v>24</v>
      </c>
      <c r="J466" s="12">
        <v>57</v>
      </c>
      <c r="K466" s="12">
        <f t="shared" si="7"/>
        <v>-33</v>
      </c>
    </row>
    <row r="467" spans="9:11">
      <c r="I467" s="71">
        <v>41</v>
      </c>
      <c r="J467" s="12">
        <v>16</v>
      </c>
      <c r="K467" s="12">
        <f t="shared" si="7"/>
        <v>25</v>
      </c>
    </row>
    <row r="468" spans="9:11">
      <c r="I468" s="71">
        <v>2</v>
      </c>
      <c r="J468" s="12">
        <v>56</v>
      </c>
      <c r="K468" s="12">
        <f t="shared" si="7"/>
        <v>-54</v>
      </c>
    </row>
    <row r="469" spans="9:11">
      <c r="I469" s="71">
        <v>77</v>
      </c>
      <c r="J469" s="12">
        <v>57</v>
      </c>
      <c r="K469" s="12">
        <f t="shared" si="7"/>
        <v>20</v>
      </c>
    </row>
    <row r="470" spans="9:11">
      <c r="I470" s="71">
        <v>75</v>
      </c>
      <c r="J470" s="12">
        <v>77</v>
      </c>
      <c r="K470" s="12">
        <f t="shared" si="7"/>
        <v>-2</v>
      </c>
    </row>
    <row r="471" spans="9:11">
      <c r="I471" s="71">
        <v>58</v>
      </c>
      <c r="J471" s="12">
        <v>58</v>
      </c>
      <c r="K471" s="12">
        <f t="shared" si="7"/>
        <v>0</v>
      </c>
    </row>
    <row r="472" spans="9:11">
      <c r="I472" s="71">
        <v>26</v>
      </c>
      <c r="J472" s="12">
        <v>78</v>
      </c>
      <c r="K472" s="12">
        <f t="shared" si="7"/>
        <v>-52</v>
      </c>
    </row>
    <row r="473" spans="9:11">
      <c r="I473" s="71">
        <v>8</v>
      </c>
      <c r="J473" s="12">
        <v>58</v>
      </c>
      <c r="K473" s="12">
        <f t="shared" si="7"/>
        <v>-50</v>
      </c>
    </row>
    <row r="474" spans="9:11">
      <c r="I474" s="71">
        <v>56</v>
      </c>
      <c r="J474" s="12">
        <v>44</v>
      </c>
      <c r="K474" s="12">
        <f t="shared" si="7"/>
        <v>12</v>
      </c>
    </row>
    <row r="475" spans="9:11">
      <c r="I475" s="71">
        <v>3</v>
      </c>
      <c r="J475" s="12">
        <v>57</v>
      </c>
      <c r="K475" s="12">
        <f t="shared" si="7"/>
        <v>-54</v>
      </c>
    </row>
    <row r="476" spans="9:11">
      <c r="I476" s="71">
        <v>81</v>
      </c>
      <c r="J476" s="12">
        <v>57</v>
      </c>
      <c r="K476" s="12">
        <f t="shared" si="7"/>
        <v>24</v>
      </c>
    </row>
    <row r="477" spans="9:11">
      <c r="I477" s="71">
        <v>68</v>
      </c>
      <c r="J477" s="12">
        <v>21</v>
      </c>
      <c r="K477" s="12">
        <f t="shared" si="7"/>
        <v>47</v>
      </c>
    </row>
    <row r="478" spans="9:11">
      <c r="I478" s="71">
        <v>23</v>
      </c>
      <c r="J478" s="12">
        <v>0</v>
      </c>
      <c r="K478" s="12">
        <f t="shared" si="7"/>
        <v>23</v>
      </c>
    </row>
    <row r="479" spans="9:11">
      <c r="I479" s="71">
        <v>38</v>
      </c>
      <c r="J479" s="12">
        <v>58</v>
      </c>
      <c r="K479" s="12">
        <f t="shared" si="7"/>
        <v>-20</v>
      </c>
    </row>
    <row r="480" spans="9:11">
      <c r="I480" s="71">
        <v>21</v>
      </c>
      <c r="J480" s="12">
        <v>0</v>
      </c>
      <c r="K480" s="12">
        <f t="shared" si="7"/>
        <v>21</v>
      </c>
    </row>
    <row r="481" spans="9:11">
      <c r="I481" s="71">
        <v>56</v>
      </c>
      <c r="J481" s="12">
        <v>17</v>
      </c>
      <c r="K481" s="12">
        <f t="shared" si="7"/>
        <v>39</v>
      </c>
    </row>
    <row r="482" spans="9:11">
      <c r="I482" s="71">
        <v>29</v>
      </c>
      <c r="J482" s="12">
        <v>0</v>
      </c>
      <c r="K482" s="12">
        <f t="shared" si="7"/>
        <v>29</v>
      </c>
    </row>
    <row r="483" spans="9:11">
      <c r="I483" s="71">
        <v>8</v>
      </c>
      <c r="J483" s="12">
        <v>14</v>
      </c>
      <c r="K483" s="12">
        <f t="shared" si="7"/>
        <v>-6</v>
      </c>
    </row>
    <row r="484" spans="9:11">
      <c r="I484" s="71">
        <v>75</v>
      </c>
      <c r="J484" s="12">
        <v>79</v>
      </c>
      <c r="K484" s="12">
        <f t="shared" si="7"/>
        <v>-4</v>
      </c>
    </row>
    <row r="485" spans="9:11">
      <c r="I485" s="71">
        <v>23</v>
      </c>
      <c r="J485" s="12">
        <v>0</v>
      </c>
      <c r="K485" s="12">
        <f t="shared" si="7"/>
        <v>23</v>
      </c>
    </row>
    <row r="486" spans="9:11">
      <c r="I486" s="71">
        <v>10</v>
      </c>
      <c r="J486" s="12">
        <v>16</v>
      </c>
      <c r="K486" s="12">
        <f t="shared" si="7"/>
        <v>-6</v>
      </c>
    </row>
    <row r="487" spans="9:11">
      <c r="I487" s="71">
        <v>68</v>
      </c>
      <c r="J487" s="12">
        <v>0</v>
      </c>
      <c r="K487" s="12">
        <f t="shared" si="7"/>
        <v>68</v>
      </c>
    </row>
    <row r="488" spans="9:11">
      <c r="I488" s="71">
        <v>22</v>
      </c>
      <c r="J488" s="12">
        <v>76</v>
      </c>
      <c r="K488" s="12">
        <f t="shared" si="7"/>
        <v>-54</v>
      </c>
    </row>
    <row r="489" spans="9:11">
      <c r="I489" s="71">
        <v>32</v>
      </c>
      <c r="J489" s="12">
        <v>57</v>
      </c>
      <c r="K489" s="12">
        <f t="shared" si="7"/>
        <v>-25</v>
      </c>
    </row>
    <row r="490" spans="9:11">
      <c r="I490" s="71">
        <v>65</v>
      </c>
      <c r="J490" s="12">
        <v>13</v>
      </c>
      <c r="K490" s="12">
        <f t="shared" si="7"/>
        <v>52</v>
      </c>
    </row>
    <row r="491" spans="9:11">
      <c r="I491" s="71">
        <v>71</v>
      </c>
      <c r="J491" s="12">
        <v>58</v>
      </c>
      <c r="K491" s="12">
        <f t="shared" si="7"/>
        <v>13</v>
      </c>
    </row>
    <row r="492" spans="9:11">
      <c r="I492" s="71">
        <v>59</v>
      </c>
      <c r="J492" s="12">
        <v>0</v>
      </c>
      <c r="K492" s="12">
        <f t="shared" si="7"/>
        <v>59</v>
      </c>
    </row>
    <row r="493" spans="9:11">
      <c r="I493" s="71">
        <v>72</v>
      </c>
      <c r="J493" s="12">
        <v>0</v>
      </c>
      <c r="K493" s="12">
        <f t="shared" si="7"/>
        <v>72</v>
      </c>
    </row>
    <row r="494" spans="9:11">
      <c r="I494" s="71">
        <v>68</v>
      </c>
      <c r="J494" s="12">
        <v>57</v>
      </c>
      <c r="K494" s="12">
        <f t="shared" si="7"/>
        <v>11</v>
      </c>
    </row>
    <row r="495" spans="9:11">
      <c r="I495" s="71">
        <v>23</v>
      </c>
      <c r="J495" s="12">
        <v>57</v>
      </c>
      <c r="K495" s="12">
        <f t="shared" si="7"/>
        <v>-34</v>
      </c>
    </row>
    <row r="496" spans="9:11">
      <c r="I496" s="71">
        <v>57</v>
      </c>
      <c r="J496" s="12">
        <v>57</v>
      </c>
      <c r="K496" s="12">
        <f t="shared" si="7"/>
        <v>0</v>
      </c>
    </row>
    <row r="497" spans="9:11">
      <c r="I497" s="71">
        <v>82</v>
      </c>
      <c r="J497" s="12">
        <v>73</v>
      </c>
      <c r="K497" s="12">
        <f t="shared" si="7"/>
        <v>9</v>
      </c>
    </row>
    <row r="498" spans="9:11">
      <c r="I498" s="71">
        <v>29</v>
      </c>
      <c r="J498" s="12">
        <v>71</v>
      </c>
      <c r="K498" s="12">
        <f t="shared" si="7"/>
        <v>-42</v>
      </c>
    </row>
    <row r="499" spans="9:11">
      <c r="I499" s="71">
        <v>59</v>
      </c>
      <c r="J499" s="12">
        <v>15</v>
      </c>
      <c r="K499" s="12">
        <f t="shared" si="7"/>
        <v>44</v>
      </c>
    </row>
    <row r="500" spans="9:11">
      <c r="I500" s="71">
        <v>51</v>
      </c>
      <c r="J500" s="12">
        <v>0</v>
      </c>
      <c r="K500" s="12">
        <f t="shared" si="7"/>
        <v>51</v>
      </c>
    </row>
    <row r="501" spans="9:11">
      <c r="I501" s="71">
        <v>63</v>
      </c>
      <c r="J501" s="12">
        <v>16</v>
      </c>
      <c r="K501" s="12">
        <f t="shared" si="7"/>
        <v>47</v>
      </c>
    </row>
    <row r="502" spans="9:11">
      <c r="I502" s="71">
        <v>83</v>
      </c>
      <c r="J502" s="12">
        <v>18</v>
      </c>
      <c r="K502" s="12">
        <f t="shared" si="7"/>
        <v>65</v>
      </c>
    </row>
    <row r="503" spans="9:11">
      <c r="I503" s="71">
        <v>24</v>
      </c>
      <c r="J503" s="12">
        <v>56</v>
      </c>
      <c r="K503" s="12">
        <f t="shared" si="7"/>
        <v>-32</v>
      </c>
    </row>
    <row r="504" spans="9:11">
      <c r="I504" s="71">
        <v>2</v>
      </c>
      <c r="J504" s="12">
        <v>0</v>
      </c>
      <c r="K504" s="12">
        <f t="shared" si="7"/>
        <v>2</v>
      </c>
    </row>
    <row r="505" spans="9:11">
      <c r="I505" s="71">
        <v>82</v>
      </c>
      <c r="J505" s="12">
        <v>8</v>
      </c>
      <c r="K505" s="12">
        <f t="shared" si="7"/>
        <v>74</v>
      </c>
    </row>
    <row r="506" spans="9:11">
      <c r="I506" s="71">
        <v>72</v>
      </c>
      <c r="J506" s="12">
        <v>57</v>
      </c>
      <c r="K506" s="12">
        <f t="shared" si="7"/>
        <v>15</v>
      </c>
    </row>
    <row r="507" spans="9:11">
      <c r="I507" s="71">
        <v>23</v>
      </c>
      <c r="J507" s="12">
        <v>16</v>
      </c>
      <c r="K507" s="12">
        <f t="shared" si="7"/>
        <v>7</v>
      </c>
    </row>
    <row r="508" spans="9:11">
      <c r="I508" s="71">
        <v>25</v>
      </c>
      <c r="J508" s="12">
        <v>60</v>
      </c>
      <c r="K508" s="12">
        <f t="shared" si="7"/>
        <v>-35</v>
      </c>
    </row>
    <row r="509" spans="9:11">
      <c r="I509" s="71">
        <v>6</v>
      </c>
      <c r="J509" s="12">
        <v>52</v>
      </c>
      <c r="K509" s="12">
        <f t="shared" si="7"/>
        <v>-46</v>
      </c>
    </row>
    <row r="510" spans="9:11">
      <c r="I510" s="71">
        <v>84</v>
      </c>
      <c r="J510" s="12">
        <v>0</v>
      </c>
      <c r="K510" s="12">
        <f t="shared" si="7"/>
        <v>84</v>
      </c>
    </row>
    <row r="511" spans="9:11">
      <c r="I511" s="71">
        <v>53</v>
      </c>
      <c r="J511" s="12">
        <v>5</v>
      </c>
      <c r="K511" s="12">
        <f t="shared" si="7"/>
        <v>48</v>
      </c>
    </row>
    <row r="512" spans="9:11">
      <c r="I512" s="71">
        <v>8</v>
      </c>
      <c r="J512" s="12">
        <v>57</v>
      </c>
      <c r="K512" s="12">
        <f t="shared" si="7"/>
        <v>-49</v>
      </c>
    </row>
    <row r="513" spans="9:11">
      <c r="I513" s="71">
        <v>82</v>
      </c>
      <c r="J513" s="12">
        <v>57</v>
      </c>
      <c r="K513" s="12">
        <f t="shared" si="7"/>
        <v>25</v>
      </c>
    </row>
    <row r="514" spans="9:11">
      <c r="I514" s="71">
        <v>59</v>
      </c>
      <c r="J514" s="12">
        <v>27</v>
      </c>
      <c r="K514" s="12">
        <f t="shared" si="7"/>
        <v>32</v>
      </c>
    </row>
    <row r="515" spans="9:11">
      <c r="I515" s="71">
        <v>5</v>
      </c>
      <c r="J515" s="12">
        <v>49</v>
      </c>
      <c r="K515" s="12">
        <f t="shared" si="7"/>
        <v>-44</v>
      </c>
    </row>
    <row r="516" spans="9:11">
      <c r="I516" s="71">
        <v>82</v>
      </c>
      <c r="J516" s="12">
        <v>18</v>
      </c>
      <c r="K516" s="12">
        <f t="shared" si="7"/>
        <v>64</v>
      </c>
    </row>
    <row r="517" spans="9:11">
      <c r="I517" s="71">
        <v>26</v>
      </c>
      <c r="J517" s="12">
        <v>0</v>
      </c>
      <c r="K517" s="12">
        <f t="shared" si="7"/>
        <v>26</v>
      </c>
    </row>
    <row r="518" spans="9:11">
      <c r="I518" s="71">
        <v>40</v>
      </c>
      <c r="J518" s="12">
        <v>16</v>
      </c>
      <c r="K518" s="12">
        <f t="shared" si="7"/>
        <v>24</v>
      </c>
    </row>
    <row r="519" spans="9:11">
      <c r="I519" s="71">
        <v>59</v>
      </c>
      <c r="J519" s="12">
        <v>58</v>
      </c>
      <c r="K519" s="12">
        <f t="shared" si="7"/>
        <v>1</v>
      </c>
    </row>
    <row r="520" spans="9:11">
      <c r="I520" s="71">
        <v>28</v>
      </c>
      <c r="J520" s="12">
        <v>79</v>
      </c>
      <c r="K520" s="12">
        <f t="shared" si="7"/>
        <v>-51</v>
      </c>
    </row>
    <row r="521" spans="9:11">
      <c r="I521" s="71">
        <v>24</v>
      </c>
      <c r="J521" s="12">
        <v>29</v>
      </c>
      <c r="K521" s="12">
        <f t="shared" ref="K521:K584" si="8">I521-J521</f>
        <v>-5</v>
      </c>
    </row>
    <row r="522" spans="9:11">
      <c r="I522" s="71">
        <v>57</v>
      </c>
      <c r="J522" s="12">
        <v>8</v>
      </c>
      <c r="K522" s="12">
        <f t="shared" si="8"/>
        <v>49</v>
      </c>
    </row>
    <row r="523" spans="9:11">
      <c r="I523" s="71">
        <v>26</v>
      </c>
      <c r="J523" s="12">
        <v>0</v>
      </c>
      <c r="K523" s="12">
        <f t="shared" si="8"/>
        <v>26</v>
      </c>
    </row>
    <row r="524" spans="9:11">
      <c r="I524" s="71">
        <v>29</v>
      </c>
      <c r="J524" s="12">
        <v>57</v>
      </c>
      <c r="K524" s="12">
        <f t="shared" si="8"/>
        <v>-28</v>
      </c>
    </row>
    <row r="525" spans="9:11">
      <c r="I525" s="71">
        <v>74</v>
      </c>
      <c r="J525" s="12">
        <v>62</v>
      </c>
      <c r="K525" s="12">
        <f t="shared" si="8"/>
        <v>12</v>
      </c>
    </row>
    <row r="526" spans="9:11">
      <c r="I526" s="71">
        <v>1</v>
      </c>
      <c r="J526" s="12">
        <v>61</v>
      </c>
      <c r="K526" s="12">
        <f t="shared" si="8"/>
        <v>-60</v>
      </c>
    </row>
    <row r="527" spans="9:11">
      <c r="I527" s="71">
        <v>84</v>
      </c>
      <c r="J527" s="12">
        <v>75</v>
      </c>
      <c r="K527" s="12">
        <f t="shared" si="8"/>
        <v>9</v>
      </c>
    </row>
    <row r="528" spans="9:11">
      <c r="I528" s="71">
        <v>19</v>
      </c>
      <c r="J528" s="12">
        <v>56</v>
      </c>
      <c r="K528" s="12">
        <f t="shared" si="8"/>
        <v>-37</v>
      </c>
    </row>
    <row r="529" spans="9:11">
      <c r="I529" s="71">
        <v>58</v>
      </c>
      <c r="J529" s="12">
        <v>0</v>
      </c>
      <c r="K529" s="12">
        <f t="shared" si="8"/>
        <v>58</v>
      </c>
    </row>
    <row r="530" spans="9:11">
      <c r="I530" s="71">
        <v>57</v>
      </c>
      <c r="J530" s="12">
        <v>0</v>
      </c>
      <c r="K530" s="12">
        <f t="shared" si="8"/>
        <v>57</v>
      </c>
    </row>
    <row r="531" spans="9:11">
      <c r="I531" s="71">
        <v>54</v>
      </c>
      <c r="J531" s="12">
        <v>21</v>
      </c>
      <c r="K531" s="12">
        <f t="shared" si="8"/>
        <v>33</v>
      </c>
    </row>
    <row r="532" spans="9:11">
      <c r="I532" s="71">
        <v>58</v>
      </c>
      <c r="J532" s="12">
        <v>68</v>
      </c>
      <c r="K532" s="12">
        <f t="shared" si="8"/>
        <v>-10</v>
      </c>
    </row>
    <row r="533" spans="9:11">
      <c r="I533" s="71">
        <v>78</v>
      </c>
      <c r="J533" s="12">
        <v>62</v>
      </c>
      <c r="K533" s="12">
        <f t="shared" si="8"/>
        <v>16</v>
      </c>
    </row>
    <row r="534" spans="9:11">
      <c r="I534" s="71">
        <v>24</v>
      </c>
      <c r="J534" s="12">
        <v>0</v>
      </c>
      <c r="K534" s="12">
        <f t="shared" si="8"/>
        <v>24</v>
      </c>
    </row>
    <row r="535" spans="9:11">
      <c r="I535" s="71">
        <v>81</v>
      </c>
      <c r="J535" s="12">
        <v>60</v>
      </c>
      <c r="K535" s="12">
        <f t="shared" si="8"/>
        <v>21</v>
      </c>
    </row>
    <row r="536" spans="9:11">
      <c r="I536" s="71">
        <v>60</v>
      </c>
      <c r="J536" s="12">
        <v>59</v>
      </c>
      <c r="K536" s="12">
        <f t="shared" si="8"/>
        <v>1</v>
      </c>
    </row>
    <row r="537" spans="9:11">
      <c r="I537" s="71">
        <v>2</v>
      </c>
      <c r="J537" s="12">
        <v>58</v>
      </c>
      <c r="K537" s="12">
        <f t="shared" si="8"/>
        <v>-56</v>
      </c>
    </row>
    <row r="538" spans="9:11">
      <c r="I538" s="71">
        <v>83</v>
      </c>
      <c r="J538" s="12">
        <v>0</v>
      </c>
      <c r="K538" s="12">
        <f t="shared" si="8"/>
        <v>83</v>
      </c>
    </row>
    <row r="539" spans="9:11">
      <c r="I539" s="71">
        <v>27</v>
      </c>
      <c r="J539" s="12">
        <v>26</v>
      </c>
      <c r="K539" s="12">
        <f t="shared" si="8"/>
        <v>1</v>
      </c>
    </row>
    <row r="540" spans="9:11">
      <c r="I540" s="71">
        <v>10</v>
      </c>
      <c r="J540" s="12">
        <v>72</v>
      </c>
      <c r="K540" s="12">
        <f t="shared" si="8"/>
        <v>-62</v>
      </c>
    </row>
    <row r="541" spans="9:11">
      <c r="I541" s="71">
        <v>78</v>
      </c>
      <c r="J541" s="12">
        <v>57</v>
      </c>
      <c r="K541" s="12">
        <f t="shared" si="8"/>
        <v>21</v>
      </c>
    </row>
    <row r="542" spans="9:11">
      <c r="I542" s="71">
        <v>79</v>
      </c>
      <c r="J542" s="12">
        <v>17</v>
      </c>
      <c r="K542" s="12">
        <f t="shared" si="8"/>
        <v>62</v>
      </c>
    </row>
    <row r="543" spans="9:11">
      <c r="I543" s="71">
        <v>21</v>
      </c>
      <c r="J543" s="12">
        <v>59</v>
      </c>
      <c r="K543" s="12">
        <f t="shared" si="8"/>
        <v>-38</v>
      </c>
    </row>
    <row r="544" spans="9:11">
      <c r="I544" s="71">
        <v>74</v>
      </c>
      <c r="J544" s="12">
        <v>0</v>
      </c>
      <c r="K544" s="12">
        <f t="shared" si="8"/>
        <v>74</v>
      </c>
    </row>
    <row r="545" spans="9:11">
      <c r="I545" s="71">
        <v>58</v>
      </c>
      <c r="J545" s="12">
        <v>17</v>
      </c>
      <c r="K545" s="12">
        <f t="shared" si="8"/>
        <v>41</v>
      </c>
    </row>
    <row r="546" spans="9:11">
      <c r="I546" s="71">
        <v>25</v>
      </c>
      <c r="J546" s="12">
        <v>18</v>
      </c>
      <c r="K546" s="12">
        <f t="shared" si="8"/>
        <v>7</v>
      </c>
    </row>
    <row r="547" spans="9:11">
      <c r="I547" s="71">
        <v>6</v>
      </c>
      <c r="J547" s="12">
        <v>18</v>
      </c>
      <c r="K547" s="12">
        <f t="shared" si="8"/>
        <v>-12</v>
      </c>
    </row>
    <row r="548" spans="9:11">
      <c r="I548" s="71">
        <v>71</v>
      </c>
      <c r="J548" s="12">
        <v>22</v>
      </c>
      <c r="K548" s="12">
        <f t="shared" si="8"/>
        <v>49</v>
      </c>
    </row>
    <row r="549" spans="9:11">
      <c r="I549" s="71">
        <v>21</v>
      </c>
      <c r="J549" s="12">
        <v>74</v>
      </c>
      <c r="K549" s="12">
        <f t="shared" si="8"/>
        <v>-53</v>
      </c>
    </row>
    <row r="550" spans="9:11">
      <c r="I550" s="71">
        <v>84</v>
      </c>
      <c r="J550" s="12">
        <v>57</v>
      </c>
      <c r="K550" s="12">
        <f t="shared" si="8"/>
        <v>27</v>
      </c>
    </row>
    <row r="551" spans="9:11">
      <c r="I551" s="71">
        <v>25</v>
      </c>
      <c r="J551" s="12">
        <v>75</v>
      </c>
      <c r="K551" s="12">
        <f t="shared" si="8"/>
        <v>-50</v>
      </c>
    </row>
    <row r="552" spans="9:11">
      <c r="I552" s="71">
        <v>59</v>
      </c>
      <c r="J552" s="12">
        <v>72</v>
      </c>
      <c r="K552" s="12">
        <f t="shared" si="8"/>
        <v>-13</v>
      </c>
    </row>
    <row r="553" spans="9:11">
      <c r="I553" s="71">
        <v>24</v>
      </c>
      <c r="J553" s="12">
        <v>59</v>
      </c>
      <c r="K553" s="12">
        <f t="shared" si="8"/>
        <v>-35</v>
      </c>
    </row>
    <row r="554" spans="9:11">
      <c r="I554" s="71">
        <v>11</v>
      </c>
      <c r="J554" s="12">
        <v>0</v>
      </c>
      <c r="K554" s="12">
        <f t="shared" si="8"/>
        <v>11</v>
      </c>
    </row>
    <row r="555" spans="9:11">
      <c r="I555" s="71">
        <v>57</v>
      </c>
      <c r="J555" s="12">
        <v>7</v>
      </c>
      <c r="K555" s="12">
        <f t="shared" si="8"/>
        <v>50</v>
      </c>
    </row>
    <row r="556" spans="9:11">
      <c r="I556" s="71">
        <v>56</v>
      </c>
      <c r="J556" s="12">
        <v>49</v>
      </c>
      <c r="K556" s="12">
        <f t="shared" si="8"/>
        <v>7</v>
      </c>
    </row>
    <row r="557" spans="9:11">
      <c r="I557" s="71">
        <v>71</v>
      </c>
      <c r="J557" s="12">
        <v>0</v>
      </c>
      <c r="K557" s="12">
        <f t="shared" si="8"/>
        <v>71</v>
      </c>
    </row>
    <row r="558" spans="9:11">
      <c r="I558" s="71">
        <v>3</v>
      </c>
      <c r="J558" s="12">
        <v>0</v>
      </c>
      <c r="K558" s="12">
        <f t="shared" si="8"/>
        <v>3</v>
      </c>
    </row>
    <row r="559" spans="9:11">
      <c r="I559" s="71">
        <v>59</v>
      </c>
      <c r="J559" s="12">
        <v>59</v>
      </c>
      <c r="K559" s="12">
        <f t="shared" si="8"/>
        <v>0</v>
      </c>
    </row>
    <row r="560" spans="9:11">
      <c r="I560" s="71">
        <v>70</v>
      </c>
      <c r="J560" s="12">
        <v>17</v>
      </c>
      <c r="K560" s="12">
        <f t="shared" si="8"/>
        <v>53</v>
      </c>
    </row>
    <row r="561" spans="9:11">
      <c r="I561" s="71">
        <v>20</v>
      </c>
      <c r="J561" s="12">
        <v>59</v>
      </c>
      <c r="K561" s="12">
        <f t="shared" si="8"/>
        <v>-39</v>
      </c>
    </row>
    <row r="562" spans="9:11">
      <c r="I562" s="71">
        <v>58</v>
      </c>
      <c r="J562" s="12">
        <v>0</v>
      </c>
      <c r="K562" s="12">
        <f t="shared" si="8"/>
        <v>58</v>
      </c>
    </row>
    <row r="563" spans="9:11">
      <c r="I563" s="71">
        <v>50</v>
      </c>
      <c r="J563" s="12">
        <v>79</v>
      </c>
      <c r="K563" s="12">
        <f t="shared" si="8"/>
        <v>-29</v>
      </c>
    </row>
    <row r="564" spans="9:11">
      <c r="I564" s="71">
        <v>2</v>
      </c>
      <c r="J564" s="12">
        <v>60</v>
      </c>
      <c r="K564" s="12">
        <f t="shared" si="8"/>
        <v>-58</v>
      </c>
    </row>
    <row r="565" spans="9:11">
      <c r="I565" s="71">
        <v>84</v>
      </c>
      <c r="J565" s="12">
        <v>0</v>
      </c>
      <c r="K565" s="12">
        <f t="shared" si="8"/>
        <v>84</v>
      </c>
    </row>
    <row r="566" spans="9:11">
      <c r="I566" s="71">
        <v>83</v>
      </c>
      <c r="J566" s="12">
        <v>0</v>
      </c>
      <c r="K566" s="12">
        <f t="shared" si="8"/>
        <v>83</v>
      </c>
    </row>
    <row r="567" spans="9:11">
      <c r="I567" s="71">
        <v>23</v>
      </c>
      <c r="J567" s="12">
        <v>25</v>
      </c>
      <c r="K567" s="12">
        <f t="shared" si="8"/>
        <v>-2</v>
      </c>
    </row>
    <row r="568" spans="9:11">
      <c r="I568" s="71">
        <v>56</v>
      </c>
      <c r="J568" s="12">
        <v>0</v>
      </c>
      <c r="K568" s="12">
        <f t="shared" si="8"/>
        <v>56</v>
      </c>
    </row>
    <row r="569" spans="9:11">
      <c r="I569" s="71">
        <v>21</v>
      </c>
      <c r="J569" s="12">
        <v>17</v>
      </c>
      <c r="K569" s="12">
        <f t="shared" si="8"/>
        <v>4</v>
      </c>
    </row>
    <row r="570" spans="9:11">
      <c r="I570" s="71">
        <v>85</v>
      </c>
      <c r="J570" s="12">
        <v>61</v>
      </c>
      <c r="K570" s="12">
        <f t="shared" si="8"/>
        <v>24</v>
      </c>
    </row>
    <row r="571" spans="9:11">
      <c r="I571" s="71">
        <v>36</v>
      </c>
      <c r="J571" s="12">
        <v>61</v>
      </c>
      <c r="K571" s="12">
        <f t="shared" si="8"/>
        <v>-25</v>
      </c>
    </row>
    <row r="572" spans="9:11">
      <c r="I572" s="71">
        <v>77</v>
      </c>
      <c r="J572" s="12">
        <v>42</v>
      </c>
      <c r="K572" s="12">
        <f t="shared" si="8"/>
        <v>35</v>
      </c>
    </row>
    <row r="573" spans="9:11">
      <c r="I573" s="71">
        <v>4</v>
      </c>
      <c r="J573" s="12">
        <v>0</v>
      </c>
      <c r="K573" s="12">
        <f t="shared" si="8"/>
        <v>4</v>
      </c>
    </row>
    <row r="574" spans="9:11">
      <c r="I574" s="71">
        <v>70</v>
      </c>
      <c r="J574" s="12">
        <v>0</v>
      </c>
      <c r="K574" s="12">
        <f t="shared" si="8"/>
        <v>70</v>
      </c>
    </row>
    <row r="575" spans="9:11">
      <c r="I575" s="71">
        <v>58</v>
      </c>
      <c r="J575" s="12">
        <v>0</v>
      </c>
      <c r="K575" s="12">
        <f t="shared" si="8"/>
        <v>58</v>
      </c>
    </row>
    <row r="576" spans="9:11">
      <c r="I576" s="71">
        <v>28</v>
      </c>
      <c r="J576" s="12">
        <v>59</v>
      </c>
      <c r="K576" s="12">
        <f t="shared" si="8"/>
        <v>-31</v>
      </c>
    </row>
    <row r="577" spans="9:11">
      <c r="I577" s="71">
        <v>58</v>
      </c>
      <c r="J577" s="12">
        <v>58</v>
      </c>
      <c r="K577" s="12">
        <f t="shared" si="8"/>
        <v>0</v>
      </c>
    </row>
    <row r="578" spans="9:11">
      <c r="I578" s="71">
        <v>37</v>
      </c>
      <c r="J578" s="12">
        <v>0</v>
      </c>
      <c r="K578" s="12">
        <f t="shared" si="8"/>
        <v>37</v>
      </c>
    </row>
    <row r="579" spans="9:11">
      <c r="I579" s="71">
        <v>42</v>
      </c>
      <c r="J579" s="12">
        <v>17</v>
      </c>
      <c r="K579" s="12">
        <f t="shared" si="8"/>
        <v>25</v>
      </c>
    </row>
    <row r="580" spans="9:11">
      <c r="I580" s="71">
        <v>70</v>
      </c>
      <c r="J580" s="12">
        <v>60</v>
      </c>
      <c r="K580" s="12">
        <f t="shared" si="8"/>
        <v>10</v>
      </c>
    </row>
    <row r="581" spans="9:11">
      <c r="I581" s="71">
        <v>5</v>
      </c>
      <c r="J581" s="12">
        <v>80</v>
      </c>
      <c r="K581" s="12">
        <f t="shared" si="8"/>
        <v>-75</v>
      </c>
    </row>
    <row r="582" spans="9:11">
      <c r="I582" s="71">
        <v>76</v>
      </c>
      <c r="J582" s="12">
        <v>0</v>
      </c>
      <c r="K582" s="12">
        <f t="shared" si="8"/>
        <v>76</v>
      </c>
    </row>
    <row r="583" spans="9:11">
      <c r="I583" s="71">
        <v>1</v>
      </c>
      <c r="J583" s="12">
        <v>0</v>
      </c>
      <c r="K583" s="12">
        <f t="shared" si="8"/>
        <v>1</v>
      </c>
    </row>
    <row r="584" spans="9:11">
      <c r="I584" s="71">
        <v>56</v>
      </c>
      <c r="J584" s="12">
        <v>72</v>
      </c>
      <c r="K584" s="12">
        <f t="shared" si="8"/>
        <v>-16</v>
      </c>
    </row>
    <row r="585" spans="9:11">
      <c r="I585" s="71">
        <v>23</v>
      </c>
      <c r="J585" s="12">
        <v>59</v>
      </c>
      <c r="K585" s="12">
        <f t="shared" ref="K585:K603" si="9">I585-J585</f>
        <v>-36</v>
      </c>
    </row>
    <row r="586" spans="9:11">
      <c r="I586" s="71">
        <v>58</v>
      </c>
      <c r="J586" s="12">
        <v>25</v>
      </c>
      <c r="K586" s="12">
        <f t="shared" si="9"/>
        <v>33</v>
      </c>
    </row>
    <row r="587" spans="9:11">
      <c r="I587" s="71">
        <v>2</v>
      </c>
      <c r="J587" s="12">
        <v>62</v>
      </c>
      <c r="K587" s="12">
        <f t="shared" si="9"/>
        <v>-60</v>
      </c>
    </row>
    <row r="588" spans="9:11">
      <c r="I588" s="71">
        <v>84</v>
      </c>
      <c r="J588" s="12">
        <v>42</v>
      </c>
      <c r="K588" s="12">
        <f t="shared" si="9"/>
        <v>42</v>
      </c>
    </row>
    <row r="589" spans="9:11">
      <c r="I589" s="71">
        <v>25</v>
      </c>
      <c r="J589" s="12">
        <v>15</v>
      </c>
      <c r="K589" s="12">
        <f t="shared" si="9"/>
        <v>10</v>
      </c>
    </row>
    <row r="590" spans="9:11">
      <c r="I590" s="71">
        <v>57</v>
      </c>
      <c r="J590" s="12">
        <v>57</v>
      </c>
      <c r="K590" s="12">
        <f t="shared" si="9"/>
        <v>0</v>
      </c>
    </row>
    <row r="591" spans="9:11">
      <c r="I591" s="71">
        <v>66</v>
      </c>
      <c r="J591" s="12">
        <v>7</v>
      </c>
      <c r="K591" s="12">
        <f t="shared" si="9"/>
        <v>59</v>
      </c>
    </row>
    <row r="592" spans="9:11">
      <c r="I592" s="71">
        <v>14</v>
      </c>
      <c r="J592" s="12">
        <v>77</v>
      </c>
      <c r="K592" s="12">
        <f t="shared" si="9"/>
        <v>-63</v>
      </c>
    </row>
    <row r="593" spans="9:11">
      <c r="I593" s="71">
        <v>56</v>
      </c>
      <c r="J593" s="12">
        <v>3</v>
      </c>
      <c r="K593" s="12">
        <f t="shared" si="9"/>
        <v>53</v>
      </c>
    </row>
    <row r="594" spans="9:11">
      <c r="I594" s="71">
        <v>54</v>
      </c>
      <c r="J594" s="12">
        <v>5</v>
      </c>
      <c r="K594" s="12">
        <f t="shared" si="9"/>
        <v>49</v>
      </c>
    </row>
    <row r="595" spans="9:11">
      <c r="I595" s="71">
        <v>12</v>
      </c>
      <c r="J595" s="12">
        <v>43</v>
      </c>
      <c r="K595" s="12">
        <f t="shared" si="9"/>
        <v>-31</v>
      </c>
    </row>
    <row r="596" spans="9:11">
      <c r="I596" s="71">
        <v>58</v>
      </c>
      <c r="J596" s="12">
        <v>58</v>
      </c>
      <c r="K596" s="12">
        <f t="shared" si="9"/>
        <v>0</v>
      </c>
    </row>
    <row r="597" spans="9:11">
      <c r="I597" s="71">
        <v>23</v>
      </c>
      <c r="J597" s="12">
        <v>50</v>
      </c>
      <c r="K597" s="12">
        <f t="shared" si="9"/>
        <v>-27</v>
      </c>
    </row>
    <row r="598" spans="9:11">
      <c r="I598" s="71">
        <v>58</v>
      </c>
      <c r="J598" s="12">
        <v>80</v>
      </c>
      <c r="K598" s="12">
        <f t="shared" si="9"/>
        <v>-22</v>
      </c>
    </row>
    <row r="599" spans="9:11">
      <c r="I599" s="71">
        <v>72</v>
      </c>
      <c r="J599" s="12">
        <v>56</v>
      </c>
      <c r="K599" s="12">
        <f t="shared" si="9"/>
        <v>16</v>
      </c>
    </row>
    <row r="600" spans="9:11">
      <c r="I600" s="71">
        <v>1</v>
      </c>
      <c r="J600" s="12">
        <v>56</v>
      </c>
      <c r="K600" s="12">
        <f t="shared" si="9"/>
        <v>-55</v>
      </c>
    </row>
    <row r="601" spans="9:11">
      <c r="I601" s="71">
        <v>77</v>
      </c>
      <c r="J601" s="12">
        <v>58</v>
      </c>
      <c r="K601" s="12">
        <f t="shared" si="9"/>
        <v>19</v>
      </c>
    </row>
    <row r="602" spans="9:11">
      <c r="I602" s="71">
        <v>21</v>
      </c>
      <c r="J602" s="12">
        <v>80</v>
      </c>
      <c r="K602" s="12">
        <f t="shared" si="9"/>
        <v>-59</v>
      </c>
    </row>
    <row r="603" spans="9:11">
      <c r="I603" s="71">
        <v>60</v>
      </c>
      <c r="J603" s="12">
        <v>78</v>
      </c>
      <c r="K603" s="12">
        <f t="shared" si="9"/>
        <v>-18</v>
      </c>
    </row>
    <row r="604" spans="9:11">
      <c r="I604" s="36">
        <f>MEDIAN(I5:I603)</f>
        <v>61</v>
      </c>
      <c r="J604" s="36">
        <f t="shared" ref="J604:K604" si="10">MEDIAN(J5:J603)</f>
        <v>45</v>
      </c>
      <c r="K604" s="36">
        <f t="shared" si="10"/>
        <v>23</v>
      </c>
    </row>
    <row r="661" spans="8:8">
      <c r="H661" s="41"/>
    </row>
    <row r="698" spans="9:11">
      <c r="I698" s="72"/>
      <c r="J698" s="43"/>
      <c r="K698" s="43"/>
    </row>
  </sheetData>
  <mergeCells count="46">
    <mergeCell ref="B3:H3"/>
    <mergeCell ref="I3:K3"/>
    <mergeCell ref="L3:Y3"/>
    <mergeCell ref="Z3:AJ3"/>
    <mergeCell ref="Z5:Z7"/>
    <mergeCell ref="AD5:AD7"/>
    <mergeCell ref="AE5:AE7"/>
    <mergeCell ref="AF5:AF7"/>
    <mergeCell ref="AG5:AG7"/>
    <mergeCell ref="AI5:AI7"/>
    <mergeCell ref="AJ5:AJ7"/>
    <mergeCell ref="Z8:Z10"/>
    <mergeCell ref="AD8:AD10"/>
    <mergeCell ref="AE8:AE10"/>
    <mergeCell ref="AF8:AF10"/>
    <mergeCell ref="AG8:AG10"/>
    <mergeCell ref="AI8:AI10"/>
    <mergeCell ref="AJ8:AJ10"/>
    <mergeCell ref="AJ11:AJ13"/>
    <mergeCell ref="Z14:Z16"/>
    <mergeCell ref="AD14:AD16"/>
    <mergeCell ref="AE14:AE16"/>
    <mergeCell ref="AF14:AF16"/>
    <mergeCell ref="AG14:AG16"/>
    <mergeCell ref="AI14:AI16"/>
    <mergeCell ref="AJ14:AJ16"/>
    <mergeCell ref="Z11:Z13"/>
    <mergeCell ref="AD11:AD13"/>
    <mergeCell ref="AE11:AE13"/>
    <mergeCell ref="AF11:AF13"/>
    <mergeCell ref="AG11:AG13"/>
    <mergeCell ref="AI11:AI13"/>
    <mergeCell ref="AJ17:AJ19"/>
    <mergeCell ref="Z20:Z22"/>
    <mergeCell ref="AD20:AD22"/>
    <mergeCell ref="AE20:AE22"/>
    <mergeCell ref="AF20:AF22"/>
    <mergeCell ref="AG20:AG22"/>
    <mergeCell ref="AI20:AI22"/>
    <mergeCell ref="AJ20:AJ22"/>
    <mergeCell ref="Z17:Z19"/>
    <mergeCell ref="AD17:AD19"/>
    <mergeCell ref="AE17:AE19"/>
    <mergeCell ref="AF17:AF19"/>
    <mergeCell ref="AG17:AG19"/>
    <mergeCell ref="AI17:AI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Initiation stage</vt:lpstr>
      <vt:lpstr>Sheet2</vt:lpstr>
      <vt:lpstr>Sheet3</vt:lpstr>
      <vt:lpstr>Granulation Dynamics-1</vt:lpstr>
      <vt:lpstr>Granulation Dynamics -2</vt:lpstr>
      <vt:lpstr>Direct Compression Dynamics</vt:lpstr>
      <vt:lpstr>Oral Manufacturing</vt:lpstr>
      <vt:lpstr>Status report as on 30th June,</vt:lpstr>
      <vt:lpstr>Sheet1</vt:lpstr>
      <vt:lpstr>'Status report as on 30th June,'!Print_Area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2016-09-13T04:02:01Z</dcterms:modified>
</cp:coreProperties>
</file>