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8205" tabRatio="975"/>
  </bookViews>
  <sheets>
    <sheet name="HK MAIN SHEET" sheetId="2" r:id="rId1"/>
    <sheet name="RESPONSIBILITY MATRIX" sheetId="3" r:id="rId2"/>
    <sheet name="BALANCED SCORE CARD MAIN SHEET" sheetId="9" r:id="rId3"/>
    <sheet name="DYNAMIC APPRAISAL SHEET" sheetId="4" r:id="rId4"/>
    <sheet name="DWM MATRIX FOR PROD" sheetId="8" r:id="rId5"/>
    <sheet name="PROD OPERATORS - DUTY SHEET " sheetId="7" r:id="rId6"/>
    <sheet name="Incentive Scheme notes" sheetId="6" r:id="rId7"/>
    <sheet name="INCENTIVE SHEET" sheetId="5" r:id="rId8"/>
  </sheets>
  <calcPr calcId="124519"/>
</workbook>
</file>

<file path=xl/calcChain.xml><?xml version="1.0" encoding="utf-8"?>
<calcChain xmlns="http://schemas.openxmlformats.org/spreadsheetml/2006/main">
  <c r="E9" i="2"/>
  <c r="H9"/>
  <c r="H10" s="1"/>
  <c r="H11" s="1"/>
  <c r="H12" s="1"/>
  <c r="H8"/>
  <c r="G9"/>
  <c r="G10" s="1"/>
  <c r="G11" s="1"/>
  <c r="G12" s="1"/>
  <c r="G8"/>
  <c r="E12"/>
  <c r="E8"/>
  <c r="F7"/>
  <c r="E2"/>
  <c r="J17"/>
  <c r="I17"/>
  <c r="F8"/>
  <c r="K5" i="9"/>
  <c r="B5" s="1"/>
  <c r="U254" i="2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S254"/>
  <c r="R254"/>
  <c r="Q254"/>
  <c r="S253"/>
  <c r="R253"/>
  <c r="Q253"/>
  <c r="S252"/>
  <c r="R252"/>
  <c r="Q252"/>
  <c r="S251"/>
  <c r="R251"/>
  <c r="Q251"/>
  <c r="S250"/>
  <c r="R250"/>
  <c r="Q250"/>
  <c r="S249"/>
  <c r="R249"/>
  <c r="Q249"/>
  <c r="S248"/>
  <c r="R248"/>
  <c r="Q248"/>
  <c r="S247"/>
  <c r="R247"/>
  <c r="Q247"/>
  <c r="S246"/>
  <c r="R246"/>
  <c r="Q246"/>
  <c r="S245"/>
  <c r="R245"/>
  <c r="Q245"/>
  <c r="S244"/>
  <c r="R244"/>
  <c r="Q244"/>
  <c r="S243"/>
  <c r="R243"/>
  <c r="Q243"/>
  <c r="S242"/>
  <c r="R242"/>
  <c r="Q242"/>
  <c r="S241"/>
  <c r="R241"/>
  <c r="Q241"/>
  <c r="S240"/>
  <c r="R240"/>
  <c r="Q240"/>
  <c r="S239"/>
  <c r="R239"/>
  <c r="Q239"/>
  <c r="S238"/>
  <c r="R238"/>
  <c r="Q238"/>
  <c r="S237"/>
  <c r="R237"/>
  <c r="Q237"/>
  <c r="S236"/>
  <c r="R236"/>
  <c r="Q236"/>
  <c r="S235"/>
  <c r="R235"/>
  <c r="Q235"/>
  <c r="S234"/>
  <c r="R234"/>
  <c r="Q234"/>
  <c r="S233"/>
  <c r="R233"/>
  <c r="Q233"/>
  <c r="S232"/>
  <c r="R232"/>
  <c r="Q232"/>
  <c r="S231"/>
  <c r="R231"/>
  <c r="Q231"/>
  <c r="S230"/>
  <c r="R230"/>
  <c r="Q230"/>
  <c r="S229"/>
  <c r="R229"/>
  <c r="Q229"/>
  <c r="S228"/>
  <c r="R228"/>
  <c r="Q228"/>
  <c r="S227"/>
  <c r="R227"/>
  <c r="Q227"/>
  <c r="S226"/>
  <c r="R226"/>
  <c r="Q226"/>
  <c r="S225"/>
  <c r="R225"/>
  <c r="Q225"/>
  <c r="S224"/>
  <c r="R224"/>
  <c r="Q224"/>
  <c r="S223"/>
  <c r="R223"/>
  <c r="Q223"/>
  <c r="S222"/>
  <c r="R222"/>
  <c r="Q222"/>
  <c r="S221"/>
  <c r="R221"/>
  <c r="Q221"/>
  <c r="S220"/>
  <c r="R220"/>
  <c r="Q220"/>
  <c r="S219"/>
  <c r="R219"/>
  <c r="Q219"/>
  <c r="S218"/>
  <c r="R218"/>
  <c r="Q218"/>
  <c r="S217"/>
  <c r="R217"/>
  <c r="Q217"/>
  <c r="S216"/>
  <c r="R216"/>
  <c r="Q216"/>
  <c r="S215"/>
  <c r="R215"/>
  <c r="Q215"/>
  <c r="S214"/>
  <c r="R214"/>
  <c r="Q214"/>
  <c r="S213"/>
  <c r="R213"/>
  <c r="Q213"/>
  <c r="S212"/>
  <c r="R212"/>
  <c r="Q212"/>
  <c r="S211"/>
  <c r="R211"/>
  <c r="Q211"/>
  <c r="S210"/>
  <c r="R210"/>
  <c r="Q210"/>
  <c r="S209"/>
  <c r="R209"/>
  <c r="Q209"/>
  <c r="S208"/>
  <c r="R208"/>
  <c r="Q208"/>
  <c r="S207"/>
  <c r="R207"/>
  <c r="Q207"/>
  <c r="S206"/>
  <c r="R206"/>
  <c r="Q206"/>
  <c r="S205"/>
  <c r="R205"/>
  <c r="Q205"/>
  <c r="S204"/>
  <c r="R204"/>
  <c r="Q204"/>
  <c r="S203"/>
  <c r="R203"/>
  <c r="Q203"/>
  <c r="S202"/>
  <c r="R202"/>
  <c r="Q202"/>
  <c r="S201"/>
  <c r="R201"/>
  <c r="Q201"/>
  <c r="S200"/>
  <c r="R200"/>
  <c r="Q200"/>
  <c r="S199"/>
  <c r="R199"/>
  <c r="Q199"/>
  <c r="S198"/>
  <c r="R198"/>
  <c r="Q198"/>
  <c r="S197"/>
  <c r="R197"/>
  <c r="Q197"/>
  <c r="S196"/>
  <c r="R196"/>
  <c r="Q196"/>
  <c r="S195"/>
  <c r="R195"/>
  <c r="Q195"/>
  <c r="S194"/>
  <c r="R194"/>
  <c r="Q194"/>
  <c r="S193"/>
  <c r="R193"/>
  <c r="Q193"/>
  <c r="S192"/>
  <c r="R192"/>
  <c r="Q192"/>
  <c r="S191"/>
  <c r="R191"/>
  <c r="Q191"/>
  <c r="S190"/>
  <c r="R190"/>
  <c r="Q190"/>
  <c r="S189"/>
  <c r="R189"/>
  <c r="Q189"/>
  <c r="S188"/>
  <c r="R188"/>
  <c r="Q188"/>
  <c r="S187"/>
  <c r="R187"/>
  <c r="Q187"/>
  <c r="S186"/>
  <c r="R186"/>
  <c r="Q186"/>
  <c r="S185"/>
  <c r="R185"/>
  <c r="Q185"/>
  <c r="S184"/>
  <c r="R184"/>
  <c r="Q184"/>
  <c r="S183"/>
  <c r="R183"/>
  <c r="Q183"/>
  <c r="S182"/>
  <c r="R182"/>
  <c r="Q182"/>
  <c r="S181"/>
  <c r="R181"/>
  <c r="Q181"/>
  <c r="S180"/>
  <c r="R180"/>
  <c r="Q180"/>
  <c r="S179"/>
  <c r="R179"/>
  <c r="Q179"/>
  <c r="S178"/>
  <c r="R178"/>
  <c r="Q178"/>
  <c r="S177"/>
  <c r="R177"/>
  <c r="Q177"/>
  <c r="S176"/>
  <c r="R176"/>
  <c r="Q176"/>
  <c r="S175"/>
  <c r="R175"/>
  <c r="Q175"/>
  <c r="S174"/>
  <c r="R174"/>
  <c r="Q174"/>
  <c r="S173"/>
  <c r="R173"/>
  <c r="Q173"/>
  <c r="S172"/>
  <c r="R172"/>
  <c r="Q172"/>
  <c r="S171"/>
  <c r="R171"/>
  <c r="Q171"/>
  <c r="S170"/>
  <c r="R170"/>
  <c r="Q170"/>
  <c r="S169"/>
  <c r="R169"/>
  <c r="Q169"/>
  <c r="S168"/>
  <c r="R168"/>
  <c r="Q168"/>
  <c r="S167"/>
  <c r="R167"/>
  <c r="Q167"/>
  <c r="S166"/>
  <c r="R166"/>
  <c r="Q166"/>
  <c r="S165"/>
  <c r="R165"/>
  <c r="Q165"/>
  <c r="S164"/>
  <c r="R164"/>
  <c r="Q164"/>
  <c r="S163"/>
  <c r="R163"/>
  <c r="Q163"/>
  <c r="S162"/>
  <c r="R162"/>
  <c r="Q162"/>
  <c r="S161"/>
  <c r="R161"/>
  <c r="Q161"/>
  <c r="S160"/>
  <c r="R160"/>
  <c r="Q160"/>
  <c r="S159"/>
  <c r="R159"/>
  <c r="Q159"/>
  <c r="S158"/>
  <c r="R158"/>
  <c r="Q158"/>
  <c r="S157"/>
  <c r="R157"/>
  <c r="Q157"/>
  <c r="S156"/>
  <c r="R156"/>
  <c r="Q156"/>
  <c r="S155"/>
  <c r="R155"/>
  <c r="Q155"/>
  <c r="S154"/>
  <c r="R154"/>
  <c r="Q154"/>
  <c r="S153"/>
  <c r="R153"/>
  <c r="Q153"/>
  <c r="S152"/>
  <c r="R152"/>
  <c r="Q152"/>
  <c r="S151"/>
  <c r="R151"/>
  <c r="Q151"/>
  <c r="S150"/>
  <c r="R150"/>
  <c r="Q150"/>
  <c r="S149"/>
  <c r="R149"/>
  <c r="Q149"/>
  <c r="S148"/>
  <c r="R148"/>
  <c r="Q148"/>
  <c r="S147"/>
  <c r="R147"/>
  <c r="Q147"/>
  <c r="S146"/>
  <c r="R146"/>
  <c r="Q146"/>
  <c r="S145"/>
  <c r="R145"/>
  <c r="Q145"/>
  <c r="S144"/>
  <c r="R144"/>
  <c r="Q144"/>
  <c r="S143"/>
  <c r="R143"/>
  <c r="Q143"/>
  <c r="S142"/>
  <c r="R142"/>
  <c r="Q142"/>
  <c r="S141"/>
  <c r="R141"/>
  <c r="Q141"/>
  <c r="S140"/>
  <c r="R140"/>
  <c r="Q140"/>
  <c r="S139"/>
  <c r="R139"/>
  <c r="Q139"/>
  <c r="S138"/>
  <c r="R138"/>
  <c r="Q138"/>
  <c r="S137"/>
  <c r="R137"/>
  <c r="Q137"/>
  <c r="S136"/>
  <c r="R136"/>
  <c r="Q136"/>
  <c r="S135"/>
  <c r="R135"/>
  <c r="Q135"/>
  <c r="S134"/>
  <c r="R134"/>
  <c r="Q134"/>
  <c r="S133"/>
  <c r="R133"/>
  <c r="Q133"/>
  <c r="S132"/>
  <c r="R132"/>
  <c r="Q132"/>
  <c r="S131"/>
  <c r="R131"/>
  <c r="Q131"/>
  <c r="S130"/>
  <c r="R130"/>
  <c r="Q130"/>
  <c r="S129"/>
  <c r="R129"/>
  <c r="Q129"/>
  <c r="S128"/>
  <c r="R128"/>
  <c r="Q128"/>
  <c r="S127"/>
  <c r="R127"/>
  <c r="Q127"/>
  <c r="S126"/>
  <c r="R126"/>
  <c r="Q126"/>
  <c r="S125"/>
  <c r="R125"/>
  <c r="Q125"/>
  <c r="S124"/>
  <c r="R124"/>
  <c r="Q124"/>
  <c r="S123"/>
  <c r="R123"/>
  <c r="Q123"/>
  <c r="S122"/>
  <c r="R122"/>
  <c r="Q122"/>
  <c r="S121"/>
  <c r="R121"/>
  <c r="Q121"/>
  <c r="S120"/>
  <c r="R120"/>
  <c r="Q120"/>
  <c r="S119"/>
  <c r="R119"/>
  <c r="Q119"/>
  <c r="S118"/>
  <c r="R118"/>
  <c r="Q118"/>
  <c r="S117"/>
  <c r="R117"/>
  <c r="Q117"/>
  <c r="S116"/>
  <c r="R116"/>
  <c r="Q116"/>
  <c r="S115"/>
  <c r="R115"/>
  <c r="Q115"/>
  <c r="S114"/>
  <c r="R114"/>
  <c r="Q114"/>
  <c r="S113"/>
  <c r="R113"/>
  <c r="Q113"/>
  <c r="S112"/>
  <c r="R112"/>
  <c r="Q112"/>
  <c r="S111"/>
  <c r="R111"/>
  <c r="Q111"/>
  <c r="S110"/>
  <c r="R110"/>
  <c r="Q110"/>
  <c r="S109"/>
  <c r="R109"/>
  <c r="Q109"/>
  <c r="S108"/>
  <c r="R108"/>
  <c r="Q108"/>
  <c r="S107"/>
  <c r="R107"/>
  <c r="Q107"/>
  <c r="S106"/>
  <c r="R106"/>
  <c r="Q106"/>
  <c r="S105"/>
  <c r="R105"/>
  <c r="Q105"/>
  <c r="S104"/>
  <c r="R104"/>
  <c r="Q104"/>
  <c r="S103"/>
  <c r="R103"/>
  <c r="Q103"/>
  <c r="S102"/>
  <c r="R102"/>
  <c r="Q102"/>
  <c r="S101"/>
  <c r="R101"/>
  <c r="Q101"/>
  <c r="S100"/>
  <c r="R100"/>
  <c r="Q100"/>
  <c r="S99"/>
  <c r="R99"/>
  <c r="Q99"/>
  <c r="S98"/>
  <c r="R98"/>
  <c r="Q98"/>
  <c r="S97"/>
  <c r="R97"/>
  <c r="Q97"/>
  <c r="S96"/>
  <c r="R96"/>
  <c r="Q96"/>
  <c r="S95"/>
  <c r="R95"/>
  <c r="Q95"/>
  <c r="S94"/>
  <c r="R94"/>
  <c r="Q94"/>
  <c r="S93"/>
  <c r="R93"/>
  <c r="Q93"/>
  <c r="S92"/>
  <c r="R92"/>
  <c r="Q92"/>
  <c r="S91"/>
  <c r="R91"/>
  <c r="Q91"/>
  <c r="S90"/>
  <c r="R90"/>
  <c r="Q90"/>
  <c r="S89"/>
  <c r="R89"/>
  <c r="Q89"/>
  <c r="S88"/>
  <c r="R88"/>
  <c r="Q88"/>
  <c r="S87"/>
  <c r="R87"/>
  <c r="Q87"/>
  <c r="S86"/>
  <c r="R86"/>
  <c r="Q86"/>
  <c r="S85"/>
  <c r="R85"/>
  <c r="Q85"/>
  <c r="S84"/>
  <c r="R84"/>
  <c r="Q84"/>
  <c r="S83"/>
  <c r="R83"/>
  <c r="Q83"/>
  <c r="S82"/>
  <c r="R82"/>
  <c r="Q82"/>
  <c r="S81"/>
  <c r="R81"/>
  <c r="Q81"/>
  <c r="S80"/>
  <c r="R80"/>
  <c r="Q80"/>
  <c r="S79"/>
  <c r="R79"/>
  <c r="Q79"/>
  <c r="S78"/>
  <c r="R78"/>
  <c r="Q78"/>
  <c r="S77"/>
  <c r="R77"/>
  <c r="Q77"/>
  <c r="S76"/>
  <c r="R76"/>
  <c r="Q76"/>
  <c r="S75"/>
  <c r="R75"/>
  <c r="Q75"/>
  <c r="S74"/>
  <c r="R74"/>
  <c r="Q74"/>
  <c r="S73"/>
  <c r="R73"/>
  <c r="Q73"/>
  <c r="S72"/>
  <c r="R72"/>
  <c r="Q72"/>
  <c r="S71"/>
  <c r="R71"/>
  <c r="Q71"/>
  <c r="S70"/>
  <c r="R70"/>
  <c r="Q70"/>
  <c r="S69"/>
  <c r="R69"/>
  <c r="Q69"/>
  <c r="S68"/>
  <c r="R68"/>
  <c r="Q68"/>
  <c r="S67"/>
  <c r="R67"/>
  <c r="Q67"/>
  <c r="S66"/>
  <c r="R66"/>
  <c r="Q66"/>
  <c r="S65"/>
  <c r="R65"/>
  <c r="Q65"/>
  <c r="S64"/>
  <c r="R64"/>
  <c r="Q64"/>
  <c r="S63"/>
  <c r="R63"/>
  <c r="Q63"/>
  <c r="S62"/>
  <c r="R62"/>
  <c r="Q62"/>
  <c r="S61"/>
  <c r="R61"/>
  <c r="Q61"/>
  <c r="S60"/>
  <c r="R60"/>
  <c r="Q60"/>
  <c r="S59"/>
  <c r="R59"/>
  <c r="Q59"/>
  <c r="S58"/>
  <c r="R58"/>
  <c r="Q58"/>
  <c r="S57"/>
  <c r="R57"/>
  <c r="Q57"/>
  <c r="S56"/>
  <c r="R56"/>
  <c r="Q56"/>
  <c r="S55"/>
  <c r="R55"/>
  <c r="Q55"/>
  <c r="S54"/>
  <c r="R54"/>
  <c r="Q54"/>
  <c r="S53"/>
  <c r="R53"/>
  <c r="Q53"/>
  <c r="S52"/>
  <c r="R52"/>
  <c r="Q52"/>
  <c r="S51"/>
  <c r="R51"/>
  <c r="Q51"/>
  <c r="S50"/>
  <c r="R50"/>
  <c r="Q50"/>
  <c r="S49"/>
  <c r="R49"/>
  <c r="Q49"/>
  <c r="S48"/>
  <c r="R48"/>
  <c r="Q48"/>
  <c r="S47"/>
  <c r="R47"/>
  <c r="Q47"/>
  <c r="S46"/>
  <c r="R46"/>
  <c r="Q46"/>
  <c r="S45"/>
  <c r="R45"/>
  <c r="Q45"/>
  <c r="S44"/>
  <c r="R44"/>
  <c r="Q44"/>
  <c r="S43"/>
  <c r="R43"/>
  <c r="Q43"/>
  <c r="S42"/>
  <c r="R42"/>
  <c r="Q42"/>
  <c r="S41"/>
  <c r="R41"/>
  <c r="Q41"/>
  <c r="S40"/>
  <c r="R40"/>
  <c r="Q40"/>
  <c r="S39"/>
  <c r="R39"/>
  <c r="Q39"/>
  <c r="S38"/>
  <c r="R38"/>
  <c r="Q38"/>
  <c r="S37"/>
  <c r="R37"/>
  <c r="Q37"/>
  <c r="S36"/>
  <c r="R36"/>
  <c r="Q36"/>
  <c r="S35"/>
  <c r="R35"/>
  <c r="Q35"/>
  <c r="S34"/>
  <c r="R34"/>
  <c r="Q34"/>
  <c r="S33"/>
  <c r="R33"/>
  <c r="Q33"/>
  <c r="S32"/>
  <c r="R32"/>
  <c r="Q32"/>
  <c r="S31"/>
  <c r="R31"/>
  <c r="Q31"/>
  <c r="S30"/>
  <c r="R30"/>
  <c r="Q30"/>
  <c r="S29"/>
  <c r="R29"/>
  <c r="Q29"/>
  <c r="S28"/>
  <c r="R28"/>
  <c r="Q28"/>
  <c r="S27"/>
  <c r="R27"/>
  <c r="Q27"/>
  <c r="S26"/>
  <c r="R26"/>
  <c r="Q26"/>
  <c r="S25"/>
  <c r="R25"/>
  <c r="Q25"/>
  <c r="S24"/>
  <c r="R24"/>
  <c r="Q24"/>
  <c r="S23"/>
  <c r="R23"/>
  <c r="Q23"/>
  <c r="S22"/>
  <c r="R22"/>
  <c r="Q22"/>
  <c r="S21"/>
  <c r="R21"/>
  <c r="Q21"/>
  <c r="S20"/>
  <c r="R20"/>
  <c r="Q20"/>
  <c r="S19"/>
  <c r="R19"/>
  <c r="Q19"/>
  <c r="S18"/>
  <c r="R18"/>
  <c r="Q18"/>
  <c r="S17"/>
  <c r="R17"/>
  <c r="Q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17"/>
  <c r="I18"/>
  <c r="J18"/>
  <c r="K18"/>
  <c r="I19"/>
  <c r="J19"/>
  <c r="K19"/>
  <c r="I20"/>
  <c r="J20"/>
  <c r="K20"/>
  <c r="I21"/>
  <c r="J21"/>
  <c r="K21"/>
  <c r="I22"/>
  <c r="J22"/>
  <c r="K22"/>
  <c r="I23"/>
  <c r="J23"/>
  <c r="K23"/>
  <c r="I24"/>
  <c r="J24"/>
  <c r="K24"/>
  <c r="I25"/>
  <c r="J25"/>
  <c r="K25"/>
  <c r="I26"/>
  <c r="J26"/>
  <c r="K26"/>
  <c r="I27"/>
  <c r="J27"/>
  <c r="K27"/>
  <c r="I28"/>
  <c r="J28"/>
  <c r="K28"/>
  <c r="I29"/>
  <c r="J29"/>
  <c r="K29"/>
  <c r="I30"/>
  <c r="J30"/>
  <c r="K30"/>
  <c r="I31"/>
  <c r="J31"/>
  <c r="K31"/>
  <c r="I32"/>
  <c r="J32"/>
  <c r="K32"/>
  <c r="I33"/>
  <c r="J33"/>
  <c r="K33"/>
  <c r="I34"/>
  <c r="J34"/>
  <c r="K34"/>
  <c r="I35"/>
  <c r="J35"/>
  <c r="K35"/>
  <c r="I36"/>
  <c r="J36"/>
  <c r="K36"/>
  <c r="I37"/>
  <c r="J37"/>
  <c r="K37"/>
  <c r="I38"/>
  <c r="J38"/>
  <c r="K38"/>
  <c r="I39"/>
  <c r="J39"/>
  <c r="K39"/>
  <c r="I40"/>
  <c r="J40"/>
  <c r="K40"/>
  <c r="I41"/>
  <c r="J41"/>
  <c r="K41"/>
  <c r="I42"/>
  <c r="J42"/>
  <c r="K42"/>
  <c r="I43"/>
  <c r="J43"/>
  <c r="K43"/>
  <c r="I44"/>
  <c r="J44"/>
  <c r="K44"/>
  <c r="I45"/>
  <c r="J45"/>
  <c r="K45"/>
  <c r="I46"/>
  <c r="J46"/>
  <c r="K46"/>
  <c r="I47"/>
  <c r="J47"/>
  <c r="K47"/>
  <c r="I48"/>
  <c r="J48"/>
  <c r="K48"/>
  <c r="I49"/>
  <c r="J49"/>
  <c r="K49"/>
  <c r="I50"/>
  <c r="J50"/>
  <c r="K50"/>
  <c r="I51"/>
  <c r="J51"/>
  <c r="K51"/>
  <c r="I52"/>
  <c r="J52"/>
  <c r="K52"/>
  <c r="I53"/>
  <c r="J53"/>
  <c r="K53"/>
  <c r="I54"/>
  <c r="J54"/>
  <c r="K54"/>
  <c r="I55"/>
  <c r="J55"/>
  <c r="K55"/>
  <c r="I56"/>
  <c r="J56"/>
  <c r="K56"/>
  <c r="I57"/>
  <c r="J57"/>
  <c r="K57"/>
  <c r="I58"/>
  <c r="J58"/>
  <c r="K58"/>
  <c r="I59"/>
  <c r="J59"/>
  <c r="K59"/>
  <c r="I60"/>
  <c r="J60"/>
  <c r="K60"/>
  <c r="I61"/>
  <c r="J61"/>
  <c r="K61"/>
  <c r="I62"/>
  <c r="J62"/>
  <c r="K62"/>
  <c r="I63"/>
  <c r="J63"/>
  <c r="K63"/>
  <c r="I64"/>
  <c r="J64"/>
  <c r="K64"/>
  <c r="I65"/>
  <c r="J65"/>
  <c r="K65"/>
  <c r="I66"/>
  <c r="J66"/>
  <c r="K66"/>
  <c r="I67"/>
  <c r="J67"/>
  <c r="K67"/>
  <c r="I68"/>
  <c r="J68"/>
  <c r="K68"/>
  <c r="I69"/>
  <c r="J69"/>
  <c r="K69"/>
  <c r="I70"/>
  <c r="J70"/>
  <c r="K70"/>
  <c r="I71"/>
  <c r="J71"/>
  <c r="K71"/>
  <c r="I72"/>
  <c r="J72"/>
  <c r="K72"/>
  <c r="I73"/>
  <c r="J73"/>
  <c r="K73"/>
  <c r="I74"/>
  <c r="J74"/>
  <c r="K74"/>
  <c r="I75"/>
  <c r="J75"/>
  <c r="K75"/>
  <c r="I76"/>
  <c r="J76"/>
  <c r="K76"/>
  <c r="I77"/>
  <c r="J77"/>
  <c r="K77"/>
  <c r="I78"/>
  <c r="J78"/>
  <c r="K78"/>
  <c r="I79"/>
  <c r="J79"/>
  <c r="K79"/>
  <c r="I80"/>
  <c r="J80"/>
  <c r="K80"/>
  <c r="I81"/>
  <c r="J81"/>
  <c r="K81"/>
  <c r="I82"/>
  <c r="J82"/>
  <c r="K82"/>
  <c r="I83"/>
  <c r="J83"/>
  <c r="K83"/>
  <c r="I84"/>
  <c r="J84"/>
  <c r="K84"/>
  <c r="I85"/>
  <c r="J85"/>
  <c r="K85"/>
  <c r="I86"/>
  <c r="J86"/>
  <c r="K86"/>
  <c r="I87"/>
  <c r="J87"/>
  <c r="K87"/>
  <c r="I88"/>
  <c r="J88"/>
  <c r="K88"/>
  <c r="I89"/>
  <c r="J89"/>
  <c r="K89"/>
  <c r="I90"/>
  <c r="J90"/>
  <c r="K90"/>
  <c r="I91"/>
  <c r="J91"/>
  <c r="K91"/>
  <c r="I92"/>
  <c r="J92"/>
  <c r="K92"/>
  <c r="I93"/>
  <c r="J93"/>
  <c r="K93"/>
  <c r="I94"/>
  <c r="J94"/>
  <c r="K94"/>
  <c r="I95"/>
  <c r="J95"/>
  <c r="K95"/>
  <c r="I96"/>
  <c r="J96"/>
  <c r="K96"/>
  <c r="I97"/>
  <c r="J97"/>
  <c r="K97"/>
  <c r="I98"/>
  <c r="J98"/>
  <c r="K98"/>
  <c r="I99"/>
  <c r="J99"/>
  <c r="K99"/>
  <c r="I100"/>
  <c r="J100"/>
  <c r="K100"/>
  <c r="I101"/>
  <c r="J101"/>
  <c r="K101"/>
  <c r="I102"/>
  <c r="J102"/>
  <c r="K102"/>
  <c r="I103"/>
  <c r="J103"/>
  <c r="K103"/>
  <c r="I104"/>
  <c r="J104"/>
  <c r="K104"/>
  <c r="I105"/>
  <c r="J105"/>
  <c r="K105"/>
  <c r="I106"/>
  <c r="J106"/>
  <c r="K106"/>
  <c r="I107"/>
  <c r="J107"/>
  <c r="K107"/>
  <c r="I108"/>
  <c r="J108"/>
  <c r="K108"/>
  <c r="I109"/>
  <c r="J109"/>
  <c r="K109"/>
  <c r="I110"/>
  <c r="J110"/>
  <c r="K110"/>
  <c r="I111"/>
  <c r="J111"/>
  <c r="K111"/>
  <c r="I112"/>
  <c r="J112"/>
  <c r="K112"/>
  <c r="I113"/>
  <c r="J113"/>
  <c r="K113"/>
  <c r="I114"/>
  <c r="J114"/>
  <c r="K114"/>
  <c r="I115"/>
  <c r="J115"/>
  <c r="K115"/>
  <c r="I116"/>
  <c r="J116"/>
  <c r="K116"/>
  <c r="I117"/>
  <c r="J117"/>
  <c r="K117"/>
  <c r="I118"/>
  <c r="J118"/>
  <c r="K118"/>
  <c r="I119"/>
  <c r="J119"/>
  <c r="K119"/>
  <c r="I120"/>
  <c r="J120"/>
  <c r="K120"/>
  <c r="I121"/>
  <c r="J121"/>
  <c r="K121"/>
  <c r="I122"/>
  <c r="J122"/>
  <c r="K122"/>
  <c r="I123"/>
  <c r="J123"/>
  <c r="K123"/>
  <c r="I124"/>
  <c r="J124"/>
  <c r="K124"/>
  <c r="I125"/>
  <c r="J125"/>
  <c r="K125"/>
  <c r="I126"/>
  <c r="J126"/>
  <c r="K126"/>
  <c r="I127"/>
  <c r="J127"/>
  <c r="K127"/>
  <c r="I128"/>
  <c r="J128"/>
  <c r="K128"/>
  <c r="I129"/>
  <c r="J129"/>
  <c r="K129"/>
  <c r="I130"/>
  <c r="J130"/>
  <c r="K130"/>
  <c r="I131"/>
  <c r="J131"/>
  <c r="K131"/>
  <c r="I132"/>
  <c r="J132"/>
  <c r="K132"/>
  <c r="I133"/>
  <c r="J133"/>
  <c r="K133"/>
  <c r="I134"/>
  <c r="J134"/>
  <c r="K134"/>
  <c r="I135"/>
  <c r="J135"/>
  <c r="K135"/>
  <c r="I136"/>
  <c r="J136"/>
  <c r="K136"/>
  <c r="I137"/>
  <c r="J137"/>
  <c r="K137"/>
  <c r="I138"/>
  <c r="J138"/>
  <c r="K138"/>
  <c r="I139"/>
  <c r="J139"/>
  <c r="K139"/>
  <c r="I140"/>
  <c r="J140"/>
  <c r="K140"/>
  <c r="I141"/>
  <c r="J141"/>
  <c r="K141"/>
  <c r="I142"/>
  <c r="J142"/>
  <c r="K142"/>
  <c r="I143"/>
  <c r="J143"/>
  <c r="K143"/>
  <c r="I144"/>
  <c r="J144"/>
  <c r="K144"/>
  <c r="I145"/>
  <c r="J145"/>
  <c r="K145"/>
  <c r="I146"/>
  <c r="J146"/>
  <c r="K146"/>
  <c r="I147"/>
  <c r="J147"/>
  <c r="K147"/>
  <c r="I148"/>
  <c r="J148"/>
  <c r="K148"/>
  <c r="I149"/>
  <c r="J149"/>
  <c r="K149"/>
  <c r="I150"/>
  <c r="J150"/>
  <c r="K150"/>
  <c r="I151"/>
  <c r="J151"/>
  <c r="K151"/>
  <c r="I152"/>
  <c r="J152"/>
  <c r="K152"/>
  <c r="I153"/>
  <c r="J153"/>
  <c r="K153"/>
  <c r="I154"/>
  <c r="J154"/>
  <c r="K154"/>
  <c r="I155"/>
  <c r="J155"/>
  <c r="K155"/>
  <c r="I156"/>
  <c r="J156"/>
  <c r="K156"/>
  <c r="I157"/>
  <c r="J157"/>
  <c r="K157"/>
  <c r="I158"/>
  <c r="J158"/>
  <c r="K158"/>
  <c r="I159"/>
  <c r="J159"/>
  <c r="K159"/>
  <c r="I160"/>
  <c r="J160"/>
  <c r="K160"/>
  <c r="I161"/>
  <c r="J161"/>
  <c r="K161"/>
  <c r="I162"/>
  <c r="J162"/>
  <c r="K162"/>
  <c r="I163"/>
  <c r="J163"/>
  <c r="K163"/>
  <c r="I164"/>
  <c r="J164"/>
  <c r="K164"/>
  <c r="I165"/>
  <c r="J165"/>
  <c r="K165"/>
  <c r="I166"/>
  <c r="J166"/>
  <c r="K166"/>
  <c r="I167"/>
  <c r="J167"/>
  <c r="K167"/>
  <c r="I168"/>
  <c r="J168"/>
  <c r="K168"/>
  <c r="I169"/>
  <c r="J169"/>
  <c r="K169"/>
  <c r="I170"/>
  <c r="J170"/>
  <c r="K170"/>
  <c r="I171"/>
  <c r="J171"/>
  <c r="K171"/>
  <c r="I172"/>
  <c r="J172"/>
  <c r="K172"/>
  <c r="I173"/>
  <c r="J173"/>
  <c r="K173"/>
  <c r="I174"/>
  <c r="J174"/>
  <c r="K174"/>
  <c r="I175"/>
  <c r="J175"/>
  <c r="K175"/>
  <c r="I176"/>
  <c r="J176"/>
  <c r="K176"/>
  <c r="I177"/>
  <c r="J177"/>
  <c r="K177"/>
  <c r="I178"/>
  <c r="J178"/>
  <c r="K178"/>
  <c r="I179"/>
  <c r="J179"/>
  <c r="K179"/>
  <c r="I180"/>
  <c r="J180"/>
  <c r="K180"/>
  <c r="I181"/>
  <c r="J181"/>
  <c r="K181"/>
  <c r="I182"/>
  <c r="J182"/>
  <c r="K182"/>
  <c r="I183"/>
  <c r="J183"/>
  <c r="K183"/>
  <c r="I184"/>
  <c r="J184"/>
  <c r="K184"/>
  <c r="I185"/>
  <c r="J185"/>
  <c r="K185"/>
  <c r="I186"/>
  <c r="J186"/>
  <c r="K186"/>
  <c r="I187"/>
  <c r="J187"/>
  <c r="K187"/>
  <c r="I188"/>
  <c r="J188"/>
  <c r="K188"/>
  <c r="I189"/>
  <c r="J189"/>
  <c r="K189"/>
  <c r="I190"/>
  <c r="J190"/>
  <c r="K190"/>
  <c r="I191"/>
  <c r="J191"/>
  <c r="K191"/>
  <c r="I192"/>
  <c r="J192"/>
  <c r="K192"/>
  <c r="I193"/>
  <c r="J193"/>
  <c r="K193"/>
  <c r="I194"/>
  <c r="J194"/>
  <c r="K194"/>
  <c r="I195"/>
  <c r="J195"/>
  <c r="K195"/>
  <c r="I196"/>
  <c r="J196"/>
  <c r="K196"/>
  <c r="I197"/>
  <c r="J197"/>
  <c r="K197"/>
  <c r="I198"/>
  <c r="J198"/>
  <c r="K198"/>
  <c r="I199"/>
  <c r="J199"/>
  <c r="K199"/>
  <c r="I200"/>
  <c r="J200"/>
  <c r="K200"/>
  <c r="I201"/>
  <c r="J201"/>
  <c r="K201"/>
  <c r="I202"/>
  <c r="J202"/>
  <c r="K202"/>
  <c r="I203"/>
  <c r="J203"/>
  <c r="K203"/>
  <c r="I204"/>
  <c r="J204"/>
  <c r="K204"/>
  <c r="I205"/>
  <c r="J205"/>
  <c r="K205"/>
  <c r="I206"/>
  <c r="J206"/>
  <c r="K206"/>
  <c r="I207"/>
  <c r="J207"/>
  <c r="K207"/>
  <c r="I208"/>
  <c r="J208"/>
  <c r="K208"/>
  <c r="I209"/>
  <c r="J209"/>
  <c r="K209"/>
  <c r="I210"/>
  <c r="J210"/>
  <c r="K210"/>
  <c r="I211"/>
  <c r="J211"/>
  <c r="K211"/>
  <c r="I212"/>
  <c r="J212"/>
  <c r="K212"/>
  <c r="I213"/>
  <c r="J213"/>
  <c r="K213"/>
  <c r="I214"/>
  <c r="J214"/>
  <c r="K214"/>
  <c r="I215"/>
  <c r="J215"/>
  <c r="K215"/>
  <c r="I216"/>
  <c r="J216"/>
  <c r="K216"/>
  <c r="I217"/>
  <c r="J217"/>
  <c r="K217"/>
  <c r="I218"/>
  <c r="J218"/>
  <c r="K218"/>
  <c r="I219"/>
  <c r="J219"/>
  <c r="K219"/>
  <c r="I220"/>
  <c r="J220"/>
  <c r="K220"/>
  <c r="I221"/>
  <c r="J221"/>
  <c r="K221"/>
  <c r="I222"/>
  <c r="J222"/>
  <c r="K222"/>
  <c r="I223"/>
  <c r="J223"/>
  <c r="K223"/>
  <c r="I224"/>
  <c r="J224"/>
  <c r="K224"/>
  <c r="I225"/>
  <c r="J225"/>
  <c r="K225"/>
  <c r="I226"/>
  <c r="J226"/>
  <c r="K226"/>
  <c r="I227"/>
  <c r="J227"/>
  <c r="K227"/>
  <c r="I228"/>
  <c r="J228"/>
  <c r="K228"/>
  <c r="I229"/>
  <c r="J229"/>
  <c r="K229"/>
  <c r="I230"/>
  <c r="J230"/>
  <c r="K230"/>
  <c r="I231"/>
  <c r="J231"/>
  <c r="K231"/>
  <c r="I232"/>
  <c r="J232"/>
  <c r="K232"/>
  <c r="I233"/>
  <c r="J233"/>
  <c r="K233"/>
  <c r="I234"/>
  <c r="J234"/>
  <c r="K234"/>
  <c r="I235"/>
  <c r="J235"/>
  <c r="K235"/>
  <c r="I236"/>
  <c r="J236"/>
  <c r="K236"/>
  <c r="I237"/>
  <c r="J237"/>
  <c r="K237"/>
  <c r="I238"/>
  <c r="J238"/>
  <c r="K238"/>
  <c r="I239"/>
  <c r="J239"/>
  <c r="K239"/>
  <c r="I240"/>
  <c r="J240"/>
  <c r="K240"/>
  <c r="I241"/>
  <c r="J241"/>
  <c r="K241"/>
  <c r="I242"/>
  <c r="J242"/>
  <c r="K242"/>
  <c r="I243"/>
  <c r="J243"/>
  <c r="K243"/>
  <c r="I244"/>
  <c r="J244"/>
  <c r="K244"/>
  <c r="I245"/>
  <c r="J245"/>
  <c r="K245"/>
  <c r="I246"/>
  <c r="J246"/>
  <c r="K246"/>
  <c r="I247"/>
  <c r="J247"/>
  <c r="K247"/>
  <c r="I248"/>
  <c r="J248"/>
  <c r="K248"/>
  <c r="I249"/>
  <c r="J249"/>
  <c r="K249"/>
  <c r="I250"/>
  <c r="J250"/>
  <c r="K250"/>
  <c r="I251"/>
  <c r="J251"/>
  <c r="K251"/>
  <c r="I252"/>
  <c r="J252"/>
  <c r="K252"/>
  <c r="I253"/>
  <c r="J253"/>
  <c r="K253"/>
  <c r="I254"/>
  <c r="J254"/>
  <c r="K254"/>
  <c r="K17"/>
  <c r="R14" i="5"/>
  <c r="R15"/>
  <c r="R16"/>
  <c r="R17"/>
  <c r="R13"/>
  <c r="R12"/>
  <c r="J13"/>
  <c r="J14"/>
  <c r="J15"/>
  <c r="J16"/>
  <c r="J17"/>
  <c r="J12"/>
  <c r="P14"/>
  <c r="P15"/>
  <c r="P16"/>
  <c r="P17"/>
  <c r="P13"/>
  <c r="O17"/>
  <c r="O16"/>
  <c r="O15"/>
  <c r="O14"/>
  <c r="O13"/>
  <c r="N14"/>
  <c r="Q14" s="1"/>
  <c r="N15"/>
  <c r="N16"/>
  <c r="N17"/>
  <c r="N13"/>
  <c r="Q13" s="1"/>
  <c r="M17"/>
  <c r="M16"/>
  <c r="M15"/>
  <c r="M14"/>
  <c r="M13"/>
  <c r="L14"/>
  <c r="L15"/>
  <c r="Q15" s="1"/>
  <c r="L16"/>
  <c r="Q16" s="1"/>
  <c r="L17"/>
  <c r="Q17" s="1"/>
  <c r="L13"/>
  <c r="K17"/>
  <c r="K16"/>
  <c r="K15"/>
  <c r="K14"/>
  <c r="K13"/>
  <c r="I13"/>
  <c r="I14"/>
  <c r="I15"/>
  <c r="I16"/>
  <c r="I17"/>
  <c r="K6"/>
  <c r="I12"/>
  <c r="H14"/>
  <c r="H15"/>
  <c r="H16"/>
  <c r="H17"/>
  <c r="H12"/>
  <c r="G13"/>
  <c r="G14"/>
  <c r="G15"/>
  <c r="G16"/>
  <c r="G17"/>
  <c r="G12"/>
  <c r="F13"/>
  <c r="F14"/>
  <c r="F15"/>
  <c r="F16"/>
  <c r="F17"/>
  <c r="F12"/>
  <c r="E13"/>
  <c r="E14"/>
  <c r="E15"/>
  <c r="E16"/>
  <c r="E17"/>
  <c r="E12"/>
  <c r="D13"/>
  <c r="D14"/>
  <c r="D15"/>
  <c r="D16"/>
  <c r="D17"/>
  <c r="D12"/>
  <c r="L6"/>
  <c r="H13" s="1"/>
  <c r="L7"/>
  <c r="L8"/>
  <c r="L9"/>
  <c r="L10"/>
  <c r="I6"/>
  <c r="I7"/>
  <c r="I8"/>
  <c r="I9"/>
  <c r="I10"/>
  <c r="F6"/>
  <c r="F7"/>
  <c r="F8"/>
  <c r="F9"/>
  <c r="F10"/>
  <c r="L5"/>
  <c r="K5"/>
  <c r="I5"/>
  <c r="F5"/>
  <c r="G10"/>
  <c r="G9"/>
  <c r="D7"/>
  <c r="D8" s="1"/>
  <c r="G8" s="1"/>
  <c r="J6"/>
  <c r="J7" s="1"/>
  <c r="J8" s="1"/>
  <c r="J9" s="1"/>
  <c r="J10" s="1"/>
  <c r="D6"/>
  <c r="G6" s="1"/>
  <c r="G5"/>
  <c r="P146" i="2"/>
  <c r="O146"/>
  <c r="N146"/>
  <c r="H146"/>
  <c r="G146"/>
  <c r="F146"/>
  <c r="P136"/>
  <c r="O136"/>
  <c r="N136"/>
  <c r="H136"/>
  <c r="G136"/>
  <c r="F136"/>
  <c r="P126"/>
  <c r="O126"/>
  <c r="N126"/>
  <c r="H126"/>
  <c r="G126"/>
  <c r="F126"/>
  <c r="P246"/>
  <c r="O246"/>
  <c r="N246"/>
  <c r="H246"/>
  <c r="G246"/>
  <c r="F246"/>
  <c r="P236"/>
  <c r="O236"/>
  <c r="N236"/>
  <c r="H236"/>
  <c r="G236"/>
  <c r="F236"/>
  <c r="P226"/>
  <c r="O226"/>
  <c r="N226"/>
  <c r="H226"/>
  <c r="G226"/>
  <c r="F226"/>
  <c r="P216"/>
  <c r="O216"/>
  <c r="N216"/>
  <c r="H216"/>
  <c r="G216"/>
  <c r="F216"/>
  <c r="P206"/>
  <c r="O206"/>
  <c r="N206"/>
  <c r="H206"/>
  <c r="G206"/>
  <c r="F206"/>
  <c r="P196"/>
  <c r="O196"/>
  <c r="N196"/>
  <c r="H196"/>
  <c r="G196"/>
  <c r="F196"/>
  <c r="P186"/>
  <c r="O186"/>
  <c r="N186"/>
  <c r="H186"/>
  <c r="G186"/>
  <c r="F186"/>
  <c r="P176"/>
  <c r="O176"/>
  <c r="N176"/>
  <c r="H176"/>
  <c r="G176"/>
  <c r="F176"/>
  <c r="P166"/>
  <c r="O166"/>
  <c r="N166"/>
  <c r="H166"/>
  <c r="G166"/>
  <c r="F166"/>
  <c r="P156"/>
  <c r="O156"/>
  <c r="N156"/>
  <c r="H156"/>
  <c r="G156"/>
  <c r="F156"/>
  <c r="P116"/>
  <c r="O116"/>
  <c r="N116"/>
  <c r="H116"/>
  <c r="G116"/>
  <c r="F116"/>
  <c r="P106"/>
  <c r="O106"/>
  <c r="N106"/>
  <c r="H106"/>
  <c r="G106"/>
  <c r="F106"/>
  <c r="P96"/>
  <c r="O96"/>
  <c r="N96"/>
  <c r="H96"/>
  <c r="G96"/>
  <c r="F96"/>
  <c r="P86"/>
  <c r="O86"/>
  <c r="N86"/>
  <c r="H86"/>
  <c r="G86"/>
  <c r="F86"/>
  <c r="P76"/>
  <c r="O76"/>
  <c r="N76"/>
  <c r="H76"/>
  <c r="G76"/>
  <c r="F76"/>
  <c r="P66"/>
  <c r="O66"/>
  <c r="N66"/>
  <c r="H66"/>
  <c r="G66"/>
  <c r="F66"/>
  <c r="P56"/>
  <c r="O56"/>
  <c r="N56"/>
  <c r="H56"/>
  <c r="G56"/>
  <c r="F56"/>
  <c r="P46"/>
  <c r="O46"/>
  <c r="N46"/>
  <c r="H46"/>
  <c r="G46"/>
  <c r="F46"/>
  <c r="P36"/>
  <c r="O36"/>
  <c r="N36"/>
  <c r="H36"/>
  <c r="G36"/>
  <c r="F36"/>
  <c r="G26"/>
  <c r="H26"/>
  <c r="N26"/>
  <c r="O26"/>
  <c r="P26"/>
  <c r="F26"/>
  <c r="N8"/>
  <c r="N9" s="1"/>
  <c r="N10" s="1"/>
  <c r="N11" s="1"/>
  <c r="N12" s="1"/>
  <c r="E10" l="1"/>
  <c r="E11" s="1"/>
  <c r="F11" s="1"/>
  <c r="I13" i="9" s="1"/>
  <c r="F13" s="1"/>
  <c r="F12" i="2"/>
  <c r="I15" i="9" s="1"/>
  <c r="F15"/>
  <c r="K15"/>
  <c r="I7"/>
  <c r="H7" s="1"/>
  <c r="G7" i="5"/>
  <c r="I9" i="9"/>
  <c r="F9" s="1"/>
  <c r="K13" l="1"/>
  <c r="F10" i="2"/>
  <c r="I11" i="9" s="1"/>
  <c r="K7"/>
  <c r="G7"/>
  <c r="G9" s="1"/>
  <c r="H9"/>
  <c r="D7"/>
  <c r="K9"/>
  <c r="F7"/>
  <c r="C7"/>
  <c r="C9" s="1"/>
  <c r="E7"/>
  <c r="E9" s="1"/>
  <c r="F11" l="1"/>
  <c r="K11"/>
  <c r="G11"/>
  <c r="G13" s="1"/>
  <c r="G15" s="1"/>
  <c r="H11"/>
  <c r="H13" s="1"/>
  <c r="H15" s="1"/>
  <c r="E11"/>
  <c r="E13" s="1"/>
  <c r="E15" s="1"/>
  <c r="C11"/>
  <c r="C13" s="1"/>
  <c r="D9"/>
  <c r="D11" s="1"/>
  <c r="B7"/>
  <c r="B9" l="1"/>
  <c r="D13"/>
  <c r="D15" s="1"/>
  <c r="B11"/>
  <c r="C15"/>
  <c r="B13" l="1"/>
  <c r="B15"/>
</calcChain>
</file>

<file path=xl/sharedStrings.xml><?xml version="1.0" encoding="utf-8"?>
<sst xmlns="http://schemas.openxmlformats.org/spreadsheetml/2006/main" count="840" uniqueCount="388">
  <si>
    <t>Q3</t>
  </si>
  <si>
    <t>Q4</t>
  </si>
  <si>
    <t>MANAGING POINTS</t>
  </si>
  <si>
    <t>PRODUCTIVITY</t>
  </si>
  <si>
    <t>MAINT. &amp; REPAIR EXPENSES - PLANT</t>
  </si>
  <si>
    <t>MAINT. &amp; REPAIR EXPENSES - UTILITIES</t>
  </si>
  <si>
    <t>PRODUCT INNOVATIONS</t>
  </si>
  <si>
    <t>3B</t>
  </si>
  <si>
    <t>3A</t>
  </si>
  <si>
    <t>1A</t>
  </si>
  <si>
    <t>1B</t>
  </si>
  <si>
    <t>OUTPUT/DAY</t>
  </si>
  <si>
    <t>YIELD LOSS %</t>
  </si>
  <si>
    <t>ENGINEERING INNOVATIONS - PATENTABLE</t>
  </si>
  <si>
    <t>TIMELINE</t>
  </si>
  <si>
    <t>CONTROL POINTS</t>
  </si>
  <si>
    <t>IMPACT WEIGHT</t>
  </si>
  <si>
    <t>Q3 TARGETS</t>
  </si>
  <si>
    <t>Q4 TARGETS</t>
  </si>
  <si>
    <t>Seydel MTBF</t>
  </si>
  <si>
    <t>Seydel MTTR</t>
  </si>
  <si>
    <t>Seydel AM losses</t>
  </si>
  <si>
    <t>Tracking waste</t>
  </si>
  <si>
    <t>Tracking 5K</t>
  </si>
  <si>
    <t>IMPACTING MANAGING POINT</t>
  </si>
  <si>
    <t>1A &amp; 1B</t>
  </si>
  <si>
    <t>1A &amp; 1B, 3,5</t>
  </si>
  <si>
    <t>MQI</t>
  </si>
  <si>
    <t>PQI</t>
  </si>
  <si>
    <t>CQI</t>
  </si>
  <si>
    <t>Loading lots as per flow details</t>
  </si>
  <si>
    <t>1A &amp;1B,2</t>
  </si>
  <si>
    <t>1A,1B,2,3A,5</t>
  </si>
  <si>
    <t>Rebreaker MTBF</t>
  </si>
  <si>
    <t>Rebreaker OEE</t>
  </si>
  <si>
    <t>Rebreaker MTTR</t>
  </si>
  <si>
    <t>Rebraker AM losses</t>
  </si>
  <si>
    <t>Chain Gill run hours</t>
  </si>
  <si>
    <t>Chain Gill MTBF</t>
  </si>
  <si>
    <t>Chain Gill MTTR</t>
  </si>
  <si>
    <t>Chain Gill AM losses</t>
  </si>
  <si>
    <t>L-1-pink line Gill box MTBF</t>
  </si>
  <si>
    <t>L-1-pink line Gill box AM losses</t>
  </si>
  <si>
    <t>L-1- pink line Gill Box MTTR</t>
  </si>
  <si>
    <t>L-1-pink line Gill box OEE</t>
  </si>
  <si>
    <t>L-2-blue line Gill box OEE</t>
  </si>
  <si>
    <t>L-2-blue line Gill box MTBF</t>
  </si>
  <si>
    <t>L-2- blue line Gill Box MTTR</t>
  </si>
  <si>
    <t>L-2-blue line Gill box AM losses</t>
  </si>
  <si>
    <t>L-3-orange line Gill box OEE</t>
  </si>
  <si>
    <t>L-3- orange line Gill Box MTTR</t>
  </si>
  <si>
    <t>L-3-orange line Gill box MTBF</t>
  </si>
  <si>
    <t>L-3-orange line Gill box AM losses</t>
  </si>
  <si>
    <t>Seydel OEE</t>
  </si>
  <si>
    <t>GN-4 OEE</t>
  </si>
  <si>
    <t>GN-4 MTBF</t>
  </si>
  <si>
    <t>GN-4 MTTR</t>
  </si>
  <si>
    <t>GN-4 AM losses</t>
  </si>
  <si>
    <t>FM-8 OEE</t>
  </si>
  <si>
    <t>FM-8 MTBF</t>
  </si>
  <si>
    <t>FM-8 MTTR</t>
  </si>
  <si>
    <t>FM-8 AM losses</t>
  </si>
  <si>
    <t>FM-20 OEE</t>
  </si>
  <si>
    <t>FM-20 MTBF</t>
  </si>
  <si>
    <t>FM-20 MTTR</t>
  </si>
  <si>
    <t>FM-20 AM losses</t>
  </si>
  <si>
    <t>Zinser group OEE</t>
  </si>
  <si>
    <t>Zinser group MTBF</t>
  </si>
  <si>
    <t>Zinser group MTTR</t>
  </si>
  <si>
    <t>Zinser group AM losses</t>
  </si>
  <si>
    <t>Rieter group OEE</t>
  </si>
  <si>
    <t>Rieter group MTBF</t>
  </si>
  <si>
    <t>Rieter group MTTR</t>
  </si>
  <si>
    <t>Rieter group AM losses</t>
  </si>
  <si>
    <t>Textool group OEE</t>
  </si>
  <si>
    <t>Textool group MTBF</t>
  </si>
  <si>
    <t>Textool group MTTR</t>
  </si>
  <si>
    <t>Textool group AM losses</t>
  </si>
  <si>
    <t>Cognetex group OEE</t>
  </si>
  <si>
    <t>Cognetex group MTBF</t>
  </si>
  <si>
    <t>Cognetex group MTTR</t>
  </si>
  <si>
    <t>Cognetex group AM losses</t>
  </si>
  <si>
    <t>Murata 7V OEE</t>
  </si>
  <si>
    <t>Murata 7V MTBF</t>
  </si>
  <si>
    <t>Murata 7V MTTR</t>
  </si>
  <si>
    <t>Murata 7V PM losses</t>
  </si>
  <si>
    <t>AC 338 OEE</t>
  </si>
  <si>
    <t>AC 338 MTBF</t>
  </si>
  <si>
    <t>AC 338 MTTR</t>
  </si>
  <si>
    <t>AC 338 AM losses</t>
  </si>
  <si>
    <t>Murata 7II OEE</t>
  </si>
  <si>
    <t>Murata 7II MTBF</t>
  </si>
  <si>
    <t>Murata 7II MTTR</t>
  </si>
  <si>
    <t>Murata 7II AM losses</t>
  </si>
  <si>
    <t>Murata 7II run hours</t>
  </si>
  <si>
    <t xml:space="preserve">Volkmann group OEE </t>
  </si>
  <si>
    <t>Volkmann group MTBF</t>
  </si>
  <si>
    <t>Volkmann group MTTR</t>
  </si>
  <si>
    <t>Volkmann group AM losses</t>
  </si>
  <si>
    <t>Volkmann group OEE</t>
  </si>
  <si>
    <t>VJ group OEE</t>
  </si>
  <si>
    <t>VJ group  MTBF</t>
  </si>
  <si>
    <t>VJ group MTTR</t>
  </si>
  <si>
    <t>VJ group AM losses</t>
  </si>
  <si>
    <t>Murata twisters OEE</t>
  </si>
  <si>
    <t>Murata twisters MTBF</t>
  </si>
  <si>
    <t>Murata MTTR</t>
  </si>
  <si>
    <t>Murata AM losses</t>
  </si>
  <si>
    <t>Superba group OEE</t>
  </si>
  <si>
    <t>Superba group MTBF</t>
  </si>
  <si>
    <t>Superba group MTTR</t>
  </si>
  <si>
    <t>Superba group AM losses</t>
  </si>
  <si>
    <t xml:space="preserve"> Baller group OEE</t>
  </si>
  <si>
    <t>Baller group MTBF</t>
  </si>
  <si>
    <t>Baller group MTTR</t>
  </si>
  <si>
    <t>Baller group AM losses</t>
  </si>
  <si>
    <t>SHE SCORE</t>
  </si>
  <si>
    <t>ORGANIZATIONAL HEALTH SCORE</t>
  </si>
  <si>
    <t>7A</t>
  </si>
  <si>
    <t>7B</t>
  </si>
  <si>
    <t>MANAGEMENT STAFF APPRASIAL MEAN SCORE</t>
  </si>
  <si>
    <t>OPERATOR/MECHANIC/CLERK GRADE MEAN APPRAISAL SCORE</t>
  </si>
  <si>
    <t>7C</t>
  </si>
  <si>
    <t>7D</t>
  </si>
  <si>
    <t>COMPETENCY SCORE</t>
  </si>
  <si>
    <t>CONTROL POINTS SHALL BE DEVELOPED WITH HRM BY END OCTOBER-2013</t>
  </si>
  <si>
    <t>HK ALIGNMENT SHEET FOR SBU-ACRYLICS- Spinning group</t>
  </si>
  <si>
    <t>Boiler OEE</t>
  </si>
  <si>
    <t>Boiler MQI</t>
  </si>
  <si>
    <t>Compressor-1 OEE</t>
  </si>
  <si>
    <t>Compressor-1 MQI</t>
  </si>
  <si>
    <t>Compressor-2 OEE</t>
  </si>
  <si>
    <t>Compressor -3 OEE</t>
  </si>
  <si>
    <t>Compressor-2 MQI</t>
  </si>
  <si>
    <t>Compressor -3 MQI</t>
  </si>
  <si>
    <t>3B,5</t>
  </si>
  <si>
    <t>1A-TARGET</t>
  </si>
  <si>
    <t>ACTUAL</t>
  </si>
  <si>
    <t>GAIN/LOSS%</t>
  </si>
  <si>
    <t>1B-TARGET</t>
  </si>
  <si>
    <t>2-TARGET</t>
  </si>
  <si>
    <t>OUTPUT/DAY (0.25)</t>
  </si>
  <si>
    <t>PRODUCTIVITY (0.45)</t>
  </si>
  <si>
    <t>YIELD LOSS % (0.30)</t>
  </si>
  <si>
    <t>PRODUCTIVITY-GAIN/LOSS%</t>
  </si>
  <si>
    <t>DISCOUNTED VALUE</t>
  </si>
  <si>
    <t>OUTPUT- GAIL/LOSS%</t>
  </si>
  <si>
    <t>YIELD-GAIN/LOSS%</t>
  </si>
  <si>
    <t>FACTOR-A EVALUATION</t>
  </si>
  <si>
    <t>Factor-A</t>
  </si>
  <si>
    <t>Factor-B</t>
  </si>
  <si>
    <t>Gain on baseline</t>
  </si>
  <si>
    <t>Discounted gain on baseline</t>
  </si>
  <si>
    <t>Productivity</t>
  </si>
  <si>
    <t>Output</t>
  </si>
  <si>
    <t>Yield Loss%</t>
  </si>
  <si>
    <t>Final payout - (Factor-A + Factor-B)</t>
  </si>
  <si>
    <t>PREPARATORY MANAGEMENT SYSTEMS - ACCOUNTABILITY MATRIX</t>
  </si>
  <si>
    <t>RING SPINNING MANAGEMENT SYSTEMS - ACCOUNTABILITY MATRIX</t>
  </si>
  <si>
    <t>TRIAL PERIOD - JULY - 2013- DECEMBER-2013</t>
  </si>
  <si>
    <t>TRIAL PERIOD - JULY-2013 - DECEMBER-2013</t>
  </si>
  <si>
    <t>HEBRON NDEGWA - TRIAL SPINNING  PREPARATORY INCHARGE</t>
  </si>
  <si>
    <t>EULID WACHIRA - TRIAL MAINT. SUPERVISOR/ ENGG. - SPINNING PREPARATORY + ISSAC NJUGUNA -TRIAL APPLICATION ENGINEER - PREPARATORY SYSTEMS</t>
  </si>
  <si>
    <t>NICHOLAS OPIYO - TRIAL RING SPINNING INCHARGE</t>
  </si>
  <si>
    <t>BEN MULLARI - TRIAL MAINT. SUPERVISOR / ENGG. - RING SPINNING MAINTENANCE + BARAZA - TRIAL APPLICATION ENGINEER - RING SPINNING SYSTEMS + ABEL MARANGA - TRIAL COTS BUFFING APPLICATION ENGINEER</t>
  </si>
  <si>
    <t>ACCOUNTABILITY MATRIX</t>
  </si>
  <si>
    <t xml:space="preserve">CONFORMANCE OF DWM REPORTING SYSTEMS WITH ANALYSIS OF GAPS </t>
  </si>
  <si>
    <r>
      <t xml:space="preserve">DAILY REPORT WITH MAINT. AT 10 AM - </t>
    </r>
    <r>
      <rPr>
        <b/>
        <sz val="12"/>
        <color theme="1"/>
        <rFont val="Calibri"/>
        <family val="2"/>
        <scheme val="minor"/>
      </rPr>
      <t>Production Manager</t>
    </r>
  </si>
  <si>
    <t>CONFORMANCE OF SCHEDULES</t>
  </si>
  <si>
    <r>
      <t xml:space="preserve">DAILY REPORT WITH MAINT. AT 3:45 PM - </t>
    </r>
    <r>
      <rPr>
        <b/>
        <sz val="12"/>
        <color theme="1"/>
        <rFont val="Calibri"/>
        <family val="2"/>
        <scheme val="minor"/>
      </rPr>
      <t>Production Manager</t>
    </r>
  </si>
  <si>
    <r>
      <t xml:space="preserve">DAILY REPORT AT 3:45 PM - </t>
    </r>
    <r>
      <rPr>
        <b/>
        <sz val="12"/>
        <color theme="1"/>
        <rFont val="Calibri"/>
        <family val="2"/>
        <scheme val="minor"/>
      </rPr>
      <t>Production Manager</t>
    </r>
  </si>
  <si>
    <t xml:space="preserve">CO-ORDINATING WITH MAINT. FOR COMPREHENSIVE ANALYSIS OF BREAKDOWNS AND REPORTING TO PM  </t>
  </si>
  <si>
    <t>LOGGING-IN OF TOLERANCES FOR EACH AM ACTIVITY</t>
  </si>
  <si>
    <t>LOGGING-IN OF TOLERANCES FOR EACH PM ACTIVITY</t>
  </si>
  <si>
    <t xml:space="preserve">CONFORMANCE OF PREPARATORY RUN-TIME , PRODUCTION , QUALITY AND DISCIPLINE IN IMPLEMENTING SYSTEMS </t>
  </si>
  <si>
    <t>ECL, WHY-WHY WITH GM, MTBF TRACKING WITH JULIUS &amp;  QUALITY STDS WITH MPM STDS</t>
  </si>
  <si>
    <t>COLOURED LINES PERFORMANCE ANALYSIS</t>
  </si>
  <si>
    <t>WORK GROUP - 1</t>
  </si>
  <si>
    <t>WORK GROUP - 2</t>
  </si>
  <si>
    <t>WORK GROUP - 3</t>
  </si>
  <si>
    <t>WORK GROUP - 4</t>
  </si>
  <si>
    <t>WORK GROUP - 5</t>
  </si>
  <si>
    <t>SHIFT-A</t>
  </si>
  <si>
    <t>SHIFT-B</t>
  </si>
  <si>
    <t>SHIFT-C</t>
  </si>
  <si>
    <t>RELIEVER</t>
  </si>
  <si>
    <t>BELTS, CHAINS &amp; PULLEY DRIVES</t>
  </si>
  <si>
    <t>LUBRICATION, COILER DRIVES &amp; CBM DATA MANAGEMENT</t>
  </si>
  <si>
    <t>GILL/ DRAFTING ZONES</t>
  </si>
  <si>
    <t>HYDRAULICS, TURNTABLE &amp; SUCTION ZONES</t>
  </si>
  <si>
    <t>LUBRICATION &amp; CBM DATA MANAGEMENT</t>
  </si>
  <si>
    <t>DRAFTING ZONES</t>
  </si>
  <si>
    <t>SPINDLE ZONES</t>
  </si>
  <si>
    <t>IDLES</t>
  </si>
  <si>
    <t>WINDING MANAGEMENT SYSTEMS - ACCOUNTABILITY MATRIX</t>
  </si>
  <si>
    <t>TFO MANAGEMENT SYSTEMS - ACCOUNTABILITY MATRIX</t>
  </si>
  <si>
    <t>TIMOTHY OKWEMBA - TRIAL WINDING SUPERVISOR / ENGINEER - PRODUCTION &amp; MAINTENANCE + DANIEL OCHIERO - TRIAL WINDING MC APPLICATION ENGINEER</t>
  </si>
  <si>
    <t>MICHAEL KIBUGA - TRIAL TFO SUPERVISOR / ENGINEER - PRODUCTION &amp; MAINTENANCE + MOSES OMONDI - TRIAL APPLICATION ENGINEER - TFO-BALLING SYSTEMS</t>
  </si>
  <si>
    <t>ACCOUNTABILITY MATRIX - PRODUCTION FUNCTIONS</t>
  </si>
  <si>
    <t>ACCOUNTABILITY MATRIX - MAINTENANCE FUNCTIONS</t>
  </si>
  <si>
    <r>
      <t xml:space="preserve">DAILY REPORT WITH MAINT. AT 9:00 AM - </t>
    </r>
    <r>
      <rPr>
        <b/>
        <sz val="12"/>
        <color theme="1"/>
        <rFont val="Calibri"/>
        <family val="2"/>
        <scheme val="minor"/>
      </rPr>
      <t>Production Manager</t>
    </r>
  </si>
  <si>
    <r>
      <t xml:space="preserve">DAILY REPORT WITH MAINT. AT 9:30 AM - </t>
    </r>
    <r>
      <rPr>
        <b/>
        <sz val="12"/>
        <color theme="1"/>
        <rFont val="Calibri"/>
        <family val="2"/>
        <scheme val="minor"/>
      </rPr>
      <t>Production Manager</t>
    </r>
  </si>
  <si>
    <t xml:space="preserve">CONFORMANCE OF RUN-TIME , PRODUCTION , QUALITY AND DISCIPLINE IN IMPLEMENTING SYSTEMS </t>
  </si>
  <si>
    <t xml:space="preserve">CONFORMANCE OF MACHINERY RUN-TIME , PRODUCTION , QUALITY AND DISCIPLINE IN IMPLEMENTING SYSTEMS </t>
  </si>
  <si>
    <t>SPILICER ZONES, UPPER SUCTION ARM, GRIPPER ZONES, ELECTRONIC YARN CLEARERS</t>
  </si>
  <si>
    <t>LUBRICATION, MAGAZINE DRIVES &amp; CBM DATA MANAGEMENT</t>
  </si>
  <si>
    <t>DRUM ZONES</t>
  </si>
  <si>
    <t>MAIN DRIVES</t>
  </si>
  <si>
    <t>POT ASSEMBLY, DRUM ASSEMBLY, YARN TRAVERSING GUIDE</t>
  </si>
  <si>
    <t>TANGENTIAL DRIVES ON MACHINE</t>
  </si>
  <si>
    <t>GEAR BOX - LUBRICATION, MACHINERY LUBRICATION</t>
  </si>
  <si>
    <t>TRAVERSING MECHANISM - GEAR BOX</t>
  </si>
  <si>
    <t>JOSEPH MUNGA</t>
  </si>
  <si>
    <t>ROBERT KASUKU</t>
  </si>
  <si>
    <t>DANIEL OCHARO</t>
  </si>
  <si>
    <t>VINCENT ODHIAMBO</t>
  </si>
  <si>
    <t>ODHIAMBO</t>
  </si>
  <si>
    <t>MOSES OMONDI</t>
  </si>
  <si>
    <t>TIMOTHY OKWEMBA</t>
  </si>
  <si>
    <t>MICHAEL KIBUGA</t>
  </si>
  <si>
    <t>ORUCHCHO</t>
  </si>
  <si>
    <t>MATHIAS MWIMAH</t>
  </si>
  <si>
    <t>QUALITY MANAGEMENT SYSTEMS</t>
  </si>
  <si>
    <t>END PRODUCT MANAGEMENT SYSTEMS - ACCOUNTABILITY MATRIX</t>
  </si>
  <si>
    <t>EDWARD WENDO - TRIAL QMS SUPERVISOR  + JULIUS - TRIAL QMS APPLICATION ENGINEER + FAITH - TRIAL QMS APPLICATION ENGINEER</t>
  </si>
  <si>
    <t>JOSEPH MUNGA - TRIAL BALLING &amp; BULKING SUPERVISOR / ENGINEER - PRODUCTION &amp; MAINTENANCE + MOSES OMONDI - TRIAL APPLICATION ENGINEER - TFO - BALLING SYSTEMS</t>
  </si>
  <si>
    <t>CONFORMANCE OF DATA MANAGEMENT SCHEDULES</t>
  </si>
  <si>
    <r>
      <t xml:space="preserve">DAILY REPORT WITH MAINT. AT 4:30 PM - </t>
    </r>
    <r>
      <rPr>
        <b/>
        <sz val="12"/>
        <color theme="1"/>
        <rFont val="Calibri"/>
        <family val="2"/>
        <scheme val="minor"/>
      </rPr>
      <t>Production Manager &amp; Workshop Manager</t>
    </r>
  </si>
  <si>
    <r>
      <t xml:space="preserve">DAILY REPORT WITH MAINT. AT 9:15 AM - </t>
    </r>
    <r>
      <rPr>
        <b/>
        <sz val="12"/>
        <color theme="1"/>
        <rFont val="Calibri"/>
        <family val="2"/>
        <scheme val="minor"/>
      </rPr>
      <t>Production Manager</t>
    </r>
  </si>
  <si>
    <r>
      <t xml:space="preserve">CO-ORDINATING WITH MAINT. FOR COMPREHENSIVE ANALYSIS OF </t>
    </r>
    <r>
      <rPr>
        <b/>
        <u/>
        <sz val="12"/>
        <color theme="1"/>
        <rFont val="Calibri"/>
        <family val="2"/>
        <scheme val="minor"/>
      </rPr>
      <t>QUALITY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BREAKDOWNS</t>
    </r>
    <r>
      <rPr>
        <sz val="12"/>
        <color theme="1"/>
        <rFont val="Calibri"/>
        <family val="2"/>
        <scheme val="minor"/>
      </rPr>
      <t xml:space="preserve"> AND REPORTING TO PM  &amp; WM</t>
    </r>
  </si>
  <si>
    <r>
      <t xml:space="preserve">LOGGING-IN OF </t>
    </r>
    <r>
      <rPr>
        <b/>
        <u/>
        <sz val="12"/>
        <color theme="1"/>
        <rFont val="Calibri"/>
        <family val="2"/>
        <scheme val="minor"/>
      </rPr>
      <t>CQI TRENDS</t>
    </r>
    <r>
      <rPr>
        <sz val="12"/>
        <color theme="1"/>
        <rFont val="Calibri"/>
        <family val="2"/>
        <scheme val="minor"/>
      </rPr>
      <t xml:space="preserve"> WITH ANALYSIS FOR CORRECTIONS</t>
    </r>
  </si>
  <si>
    <t xml:space="preserve">CONFORMANCE OF RIGHT QUALITY AT THE DESIRED TARGETED PRODUCTIVITY LEVELS </t>
  </si>
  <si>
    <t xml:space="preserve">ECL, WHY-WHY WITH GM, MTBF-QUALITY TRACKING </t>
  </si>
  <si>
    <t>CBM RAW DATA INPUT</t>
  </si>
  <si>
    <t>LOGGING-IN OF OUTLIERS</t>
  </si>
  <si>
    <t>ANALYSIS OF CAUSAL EFFECTS</t>
  </si>
  <si>
    <t>IMPLEMENTING EXPERT SOFTWARE SOLUTIONS</t>
  </si>
  <si>
    <t>COILER ASSEMBLY, DRUM ASSEMBLY, YARN TRAVERSING GUIDE</t>
  </si>
  <si>
    <t>CONVEYOR BELTS</t>
  </si>
  <si>
    <t>LUBRICATION &amp; CBM</t>
  </si>
  <si>
    <t>STEAM CHAMBER, STEAM TRAPS, STEAM PIPES</t>
  </si>
  <si>
    <t>Final payout calculation</t>
  </si>
  <si>
    <t>STEP-1</t>
  </si>
  <si>
    <t>STEP-2</t>
  </si>
  <si>
    <t>Define targets</t>
  </si>
  <si>
    <t>Compare targets V/S actual</t>
  </si>
  <si>
    <t>STEP-3</t>
  </si>
  <si>
    <t>Assign weights to each component of the incentive parameter</t>
  </si>
  <si>
    <t>STEP-4</t>
  </si>
  <si>
    <t>Derive the differentials multiplied by weights; herein known as discounted values</t>
  </si>
  <si>
    <t>STEP-5</t>
  </si>
  <si>
    <t>Add up all the discounted weights of the components to derive the final Factor-A payout</t>
  </si>
  <si>
    <t>Evaluate gains of each component over the initial target and divide it over the current ongoing target to derive the Factor-B differential</t>
  </si>
  <si>
    <t>Discount it over the component weights as in Factor-A evaluation</t>
  </si>
  <si>
    <t>Add up all the discounted Factor-B derivatives</t>
  </si>
  <si>
    <t>Add up Factor A and Factor B</t>
  </si>
  <si>
    <t>INCENTIVE CALCULATION</t>
  </si>
  <si>
    <t>CELL-3</t>
  </si>
  <si>
    <t>OPTR</t>
  </si>
  <si>
    <t>TEXT-9</t>
  </si>
  <si>
    <t>DFR-11</t>
  </si>
  <si>
    <t>TEAM LEADER</t>
  </si>
  <si>
    <t>TEXT-10</t>
  </si>
  <si>
    <t>9&amp;10</t>
  </si>
  <si>
    <t>DFR-12</t>
  </si>
  <si>
    <t>TEXT-11</t>
  </si>
  <si>
    <t>DFR-13</t>
  </si>
  <si>
    <t>TEXT-12</t>
  </si>
  <si>
    <t>10&amp;11</t>
  </si>
  <si>
    <t>DFR-14</t>
  </si>
  <si>
    <t>TEXT-13</t>
  </si>
  <si>
    <t>DFR-15</t>
  </si>
  <si>
    <t>Z-4</t>
  </si>
  <si>
    <t>DFR-16</t>
  </si>
  <si>
    <t>CELL-2</t>
  </si>
  <si>
    <t>SL-5</t>
  </si>
  <si>
    <t>DFR-7</t>
  </si>
  <si>
    <t>Z-16</t>
  </si>
  <si>
    <t>DFR-8</t>
  </si>
  <si>
    <t>R-6</t>
  </si>
  <si>
    <t>DFR-9</t>
  </si>
  <si>
    <t>R-7</t>
  </si>
  <si>
    <t>7&amp;8</t>
  </si>
  <si>
    <t>DFR-10</t>
  </si>
  <si>
    <t>Accountability matrix</t>
  </si>
  <si>
    <t>R8</t>
  </si>
  <si>
    <t>OPERATOR</t>
  </si>
  <si>
    <t>CELL-1</t>
  </si>
  <si>
    <t>DOFFER POSITIONING</t>
  </si>
  <si>
    <t>Z-1</t>
  </si>
  <si>
    <t>A  B    C         LHS</t>
  </si>
  <si>
    <t>CG-14</t>
  </si>
  <si>
    <t>PATROL SIDES - 5 ROUNDS / HOUR</t>
  </si>
  <si>
    <t>TALLY MARKS FOR ENDS MENDED - LHS / RHS</t>
  </si>
  <si>
    <t xml:space="preserve">ATTEND IDLE SPINDLES - BASIC LEVEL </t>
  </si>
  <si>
    <t>AUDIT MACHINE ONCE / SHIFT</t>
  </si>
  <si>
    <t xml:space="preserve">LIASE WITH SHIFT MECHANIC AND TL FOR GETTING IDLE SPDL. RED TAGS ATTENDED </t>
  </si>
  <si>
    <t>Z-2</t>
  </si>
  <si>
    <t>1 &amp; 2</t>
  </si>
  <si>
    <t>D  E   F             RHS</t>
  </si>
  <si>
    <t>CG-15</t>
  </si>
  <si>
    <t>Z-3</t>
  </si>
  <si>
    <t>DFR-1</t>
  </si>
  <si>
    <t>Accountability</t>
  </si>
  <si>
    <t>ORGANIZE AND CONTROL DOFFING CYCLES</t>
  </si>
  <si>
    <t>ORGANIZE AND CONTROL GAITING UP AFTER EACH DOFFING CYCLE</t>
  </si>
  <si>
    <t>ORGANIZE AND CONTROL CREELING UP COMPLETE WITH MENDING ENDS</t>
  </si>
  <si>
    <t>ORGANIZE AND CONTROL CLEANING SCHEDULES</t>
  </si>
  <si>
    <t>ASSISTING OPERATOR IN CASE OF HIGH ENDS DOWN SITUATIONS ON MACHINES</t>
  </si>
  <si>
    <t>DFR-2</t>
  </si>
  <si>
    <t>PART OF GANG WITH TL</t>
  </si>
  <si>
    <t>SOP - working as a crew</t>
  </si>
  <si>
    <t>ORGANIZE EMPTY TUBES PRIOR TO DOFFING STOPS</t>
  </si>
  <si>
    <t>GAITING UP COMPLETELY PRIOR TO LEAVING MACHINE POST-DOFFING</t>
  </si>
  <si>
    <t>MANAGING CREELS WITH MINIMUM DOWN TIME FOR MENDING</t>
  </si>
  <si>
    <t>ADHERING TO CLEANING SCHEDULES</t>
  </si>
  <si>
    <t>WORKING AS A CREW IN START-UPS AND HIGH END BREAKS</t>
  </si>
  <si>
    <t>DFR-3</t>
  </si>
  <si>
    <r>
      <rPr>
        <b/>
        <u/>
        <sz val="12"/>
        <color theme="1"/>
        <rFont val="Book Antiqua"/>
        <family val="1"/>
      </rPr>
      <t>1</t>
    </r>
    <r>
      <rPr>
        <sz val="12"/>
        <color theme="1"/>
        <rFont val="Book Antiqua"/>
        <family val="1"/>
      </rPr>
      <t>. ORGANIZE EMPTIES FOR ALL 5 MACHINES ON THE DOFFING LINE</t>
    </r>
  </si>
  <si>
    <r>
      <rPr>
        <b/>
        <u/>
        <sz val="12"/>
        <color theme="1"/>
        <rFont val="Book Antiqua"/>
        <family val="1"/>
      </rPr>
      <t>2</t>
    </r>
    <r>
      <rPr>
        <sz val="12"/>
        <color theme="1"/>
        <rFont val="Book Antiqua"/>
        <family val="1"/>
      </rPr>
      <t xml:space="preserve">. TAKE UP POSITIONS </t>
    </r>
    <r>
      <rPr>
        <b/>
        <sz val="12"/>
        <color theme="1"/>
        <rFont val="Book Antiqua"/>
        <family val="1"/>
      </rPr>
      <t>A-F</t>
    </r>
    <r>
      <rPr>
        <sz val="12"/>
        <color theme="1"/>
        <rFont val="Book Antiqua"/>
        <family val="1"/>
      </rPr>
      <t xml:space="preserve"> PRIOR TO MACHINE STOPPAGE FOR DOFFING</t>
    </r>
  </si>
  <si>
    <r>
      <rPr>
        <b/>
        <u/>
        <sz val="12"/>
        <color theme="1"/>
        <rFont val="Book Antiqua"/>
        <family val="1"/>
      </rPr>
      <t>3</t>
    </r>
    <r>
      <rPr>
        <sz val="12"/>
        <color theme="1"/>
        <rFont val="Book Antiqua"/>
        <family val="1"/>
      </rPr>
      <t>. DOFF</t>
    </r>
  </si>
  <si>
    <t>DFR-4</t>
  </si>
  <si>
    <r>
      <rPr>
        <b/>
        <u/>
        <sz val="12"/>
        <color theme="1"/>
        <rFont val="Book Antiqua"/>
        <family val="1"/>
      </rPr>
      <t>4</t>
    </r>
    <r>
      <rPr>
        <sz val="12"/>
        <color theme="1"/>
        <rFont val="Book Antiqua"/>
        <family val="1"/>
      </rPr>
      <t>. GAIT UP COMPLETELY ON RESTARTING</t>
    </r>
  </si>
  <si>
    <r>
      <rPr>
        <b/>
        <u/>
        <sz val="12"/>
        <color theme="1"/>
        <rFont val="Book Antiqua"/>
        <family val="1"/>
      </rPr>
      <t>5</t>
    </r>
    <r>
      <rPr>
        <sz val="12"/>
        <color theme="1"/>
        <rFont val="Book Antiqua"/>
        <family val="1"/>
      </rPr>
      <t>. CLEAR DOFFING CYCLE WITHIN 20 MINUTES</t>
    </r>
  </si>
  <si>
    <r>
      <rPr>
        <b/>
        <u/>
        <sz val="12"/>
        <color theme="1"/>
        <rFont val="Book Antiqua"/>
        <family val="1"/>
      </rPr>
      <t>6</t>
    </r>
    <r>
      <rPr>
        <sz val="12"/>
        <color theme="1"/>
        <rFont val="Book Antiqua"/>
        <family val="1"/>
      </rPr>
      <t>. CREEL UP BETWEEN CYCLE-1 &amp; 2</t>
    </r>
  </si>
  <si>
    <t>DFR-5</t>
  </si>
  <si>
    <r>
      <rPr>
        <b/>
        <u/>
        <sz val="12"/>
        <color theme="1"/>
        <rFont val="Book Antiqua"/>
        <family val="1"/>
      </rPr>
      <t>7</t>
    </r>
    <r>
      <rPr>
        <sz val="12"/>
        <color theme="1"/>
        <rFont val="Book Antiqua"/>
        <family val="1"/>
      </rPr>
      <t>. CLEAN DRAFTING ZONES IN POSITIONS A-F BETWEEN CYCLES</t>
    </r>
  </si>
  <si>
    <r>
      <rPr>
        <b/>
        <u/>
        <sz val="12"/>
        <color theme="1"/>
        <rFont val="Book Antiqua"/>
        <family val="1"/>
      </rPr>
      <t>8</t>
    </r>
    <r>
      <rPr>
        <sz val="12"/>
        <color theme="1"/>
        <rFont val="Book Antiqua"/>
        <family val="1"/>
      </rPr>
      <t>. CLEAN LIFTING TAPES AND JOCKEY PULLEYS WITHIN 20 MINUTES AFTER DOFF RE-START</t>
    </r>
  </si>
  <si>
    <r>
      <rPr>
        <b/>
        <u/>
        <sz val="12"/>
        <color theme="1"/>
        <rFont val="Book Antiqua"/>
        <family val="1"/>
      </rPr>
      <t>9</t>
    </r>
    <r>
      <rPr>
        <sz val="12"/>
        <color theme="1"/>
        <rFont val="Book Antiqua"/>
        <family val="1"/>
      </rPr>
      <t>. CREEL CLEANING BEFORE END SHIFT</t>
    </r>
  </si>
  <si>
    <t>DFR-6</t>
  </si>
  <si>
    <t>to take positions together while re-starting or attending a high end-down machine</t>
  </si>
  <si>
    <t>OPERATING PARAMETER</t>
  </si>
  <si>
    <t>CELL-NO.     CUMULATIVE TRACK SHEET</t>
  </si>
  <si>
    <t>RUN HOUR</t>
  </si>
  <si>
    <t>IDLE SPINDLES</t>
  </si>
  <si>
    <t>END BREAKS</t>
  </si>
  <si>
    <t>DOFFING LOSSES</t>
  </si>
  <si>
    <t xml:space="preserve"> CREEL/ RUN OUT LOSSES</t>
  </si>
  <si>
    <t>WASTE</t>
  </si>
  <si>
    <t>BREAKDOWN LOSSES</t>
  </si>
  <si>
    <t>Q3 constraints</t>
  </si>
  <si>
    <t>Level-1</t>
  </si>
  <si>
    <t>Level-2</t>
  </si>
  <si>
    <t>Level-3</t>
  </si>
  <si>
    <t>Actual - Log-in</t>
  </si>
  <si>
    <t>Constraint</t>
  </si>
  <si>
    <t>Q4 constraints</t>
  </si>
  <si>
    <t>PARAMETER</t>
  </si>
  <si>
    <t>VARIABLE-1</t>
  </si>
  <si>
    <t>VARIABLE-2</t>
  </si>
  <si>
    <t>VARIABLE-3</t>
  </si>
  <si>
    <t>VARIABLE-4</t>
  </si>
  <si>
    <t>VARIABLE-5</t>
  </si>
  <si>
    <t>GP</t>
  </si>
  <si>
    <t>MAINT. &amp; REPAIRS</t>
  </si>
  <si>
    <t>OILS AND LUBRICANTS</t>
  </si>
  <si>
    <t>BOILER, COMPRESSOR AND UTILITIES EXPENSES</t>
  </si>
  <si>
    <t>INVENTORY TURNOVER</t>
  </si>
  <si>
    <t>WAGES &amp; SALARIES - SUPERVISION &amp; OVERSEERS</t>
  </si>
  <si>
    <t>VARIABLE CLASS-A</t>
  </si>
  <si>
    <t>VARIABLE CLASS-B</t>
  </si>
  <si>
    <t>TOTAL OUTPUT</t>
  </si>
  <si>
    <t>YIELD</t>
  </si>
  <si>
    <t>SALES</t>
  </si>
  <si>
    <t>FREIGHT &amp; INCIDENTAL EXPENSES ON REALIZING SALES</t>
  </si>
  <si>
    <t>ENERGY EXPENSES</t>
  </si>
  <si>
    <t>VARIABLE-6</t>
  </si>
  <si>
    <t>VARIABLE CLASS-C</t>
  </si>
  <si>
    <t>VARIABLE CLASS - D</t>
  </si>
  <si>
    <t>VARIABLE-7</t>
  </si>
  <si>
    <t>VARIABLE-8</t>
  </si>
  <si>
    <t>VARIABLE-9</t>
  </si>
  <si>
    <t>VARIABLE-10</t>
  </si>
  <si>
    <t>TARGETS</t>
  </si>
  <si>
    <t>Q3-Q4-2013-14</t>
  </si>
  <si>
    <t>NOV.2013</t>
  </si>
  <si>
    <t>DEC.2013</t>
  </si>
  <si>
    <t>JAN.2014</t>
  </si>
  <si>
    <t>FEB.2014</t>
  </si>
  <si>
    <t>MAR.2014</t>
  </si>
  <si>
    <t>LP-RAW MATERIAL</t>
  </si>
  <si>
    <t>MSP - FINAL PRODUCT</t>
  </si>
  <si>
    <t>IMPACTING BSC MANAGING POINT</t>
  </si>
  <si>
    <r>
      <rPr>
        <b/>
        <u/>
        <sz val="12"/>
        <color rgb="FFFF0000"/>
        <rFont val="Times New Roman"/>
        <family val="1"/>
      </rPr>
      <t>TOC</t>
    </r>
    <r>
      <rPr>
        <b/>
        <sz val="12"/>
        <color rgb="FFFF0000"/>
        <rFont val="Times New Roman"/>
        <family val="1"/>
      </rPr>
      <t>: Theory of constraints</t>
    </r>
    <r>
      <rPr>
        <sz val="12"/>
        <color rgb="FFFF0000"/>
        <rFont val="Times New Roman"/>
        <family val="1"/>
      </rPr>
      <t xml:space="preserve"> is adopted as the </t>
    </r>
    <r>
      <rPr>
        <b/>
        <sz val="12"/>
        <color rgb="FFFF0000"/>
        <rFont val="Times New Roman"/>
        <family val="1"/>
      </rPr>
      <t>baseline for innovating to change thresholds of performances</t>
    </r>
    <r>
      <rPr>
        <sz val="12"/>
        <color rgb="FFFF0000"/>
        <rFont val="Times New Roman"/>
        <family val="1"/>
      </rPr>
      <t xml:space="preserve"> in the plant. The </t>
    </r>
    <r>
      <rPr>
        <b/>
        <u/>
        <sz val="12"/>
        <color rgb="FFFF0000"/>
        <rFont val="Times New Roman"/>
        <family val="1"/>
      </rPr>
      <t>Level-1</t>
    </r>
    <r>
      <rPr>
        <sz val="12"/>
        <color rgb="FFFF0000"/>
        <rFont val="Times New Roman"/>
        <family val="1"/>
      </rPr>
      <t xml:space="preserve"> threshold is defined by a dip of </t>
    </r>
    <r>
      <rPr>
        <b/>
        <sz val="12"/>
        <color rgb="FFFF0000"/>
        <rFont val="Times New Roman"/>
        <family val="1"/>
      </rPr>
      <t>more than or equal to 7%</t>
    </r>
    <r>
      <rPr>
        <sz val="12"/>
        <color rgb="FFFF0000"/>
        <rFont val="Times New Roman"/>
        <family val="1"/>
      </rPr>
      <t xml:space="preserve">, </t>
    </r>
    <r>
      <rPr>
        <b/>
        <u/>
        <sz val="12"/>
        <color rgb="FFFF0000"/>
        <rFont val="Times New Roman"/>
        <family val="1"/>
      </rPr>
      <t>Level-2</t>
    </r>
    <r>
      <rPr>
        <sz val="12"/>
        <color rgb="FFFF0000"/>
        <rFont val="Times New Roman"/>
        <family val="1"/>
      </rPr>
      <t xml:space="preserve"> by more than or equal to </t>
    </r>
    <r>
      <rPr>
        <b/>
        <sz val="12"/>
        <color rgb="FFFF0000"/>
        <rFont val="Times New Roman"/>
        <family val="1"/>
      </rPr>
      <t>12 %</t>
    </r>
    <r>
      <rPr>
        <sz val="12"/>
        <color rgb="FFFF0000"/>
        <rFont val="Times New Roman"/>
        <family val="1"/>
      </rPr>
      <t xml:space="preserve"> and </t>
    </r>
    <r>
      <rPr>
        <b/>
        <u/>
        <sz val="12"/>
        <color rgb="FFFF0000"/>
        <rFont val="Times New Roman"/>
        <family val="1"/>
      </rPr>
      <t>Level-3</t>
    </r>
    <r>
      <rPr>
        <sz val="12"/>
        <color rgb="FFFF0000"/>
        <rFont val="Times New Roman"/>
        <family val="1"/>
      </rPr>
      <t xml:space="preserve"> by more than or equal to </t>
    </r>
    <r>
      <rPr>
        <b/>
        <sz val="12"/>
        <color rgb="FFFF0000"/>
        <rFont val="Times New Roman"/>
        <family val="1"/>
      </rPr>
      <t>17%</t>
    </r>
    <r>
      <rPr>
        <sz val="12"/>
        <color rgb="FFFF0000"/>
        <rFont val="Times New Roman"/>
        <family val="1"/>
      </rPr>
      <t xml:space="preserve">. The concerned teams would work to </t>
    </r>
    <r>
      <rPr>
        <b/>
        <sz val="12"/>
        <color rgb="FFFF0000"/>
        <rFont val="Times New Roman"/>
        <family val="1"/>
      </rPr>
      <t>minimize constraints</t>
    </r>
    <r>
      <rPr>
        <sz val="12"/>
        <color rgb="FFFF0000"/>
        <rFont val="Times New Roman"/>
        <family val="1"/>
      </rPr>
      <t xml:space="preserve"> by a) allocating resource concentrations on the constraint areas and improving performances to safety levels; way beyond constraint bounds and b) by </t>
    </r>
    <r>
      <rPr>
        <b/>
        <sz val="12"/>
        <color rgb="FFFF0000"/>
        <rFont val="Times New Roman"/>
        <family val="1"/>
      </rPr>
      <t>focused innovations and Kaizens meriting adoption in the DM- Development Pillar in the TPM matrix</t>
    </r>
    <r>
      <rPr>
        <sz val="12"/>
        <color rgb="FFFF0000"/>
        <rFont val="Times New Roman"/>
        <family val="1"/>
      </rPr>
      <t>.</t>
    </r>
  </si>
  <si>
    <t>Posterity</t>
  </si>
  <si>
    <t>Legacy</t>
  </si>
  <si>
    <t>A1,A2,B6,C7,C8,A4</t>
  </si>
  <si>
    <t>CSR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</si>
</sst>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3" tint="-0.249977111117893"/>
      <name val="Times New Roman"/>
      <family val="1"/>
    </font>
    <font>
      <b/>
      <sz val="12"/>
      <color theme="6" tint="-0.499984740745262"/>
      <name val="Times New Roman"/>
      <family val="1"/>
    </font>
    <font>
      <b/>
      <sz val="12"/>
      <color rgb="FFC00000"/>
      <name val="Times New Roman"/>
      <family val="1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sz val="16"/>
      <color theme="1"/>
      <name val="Book Antiqua"/>
      <family val="1"/>
    </font>
    <font>
      <b/>
      <u/>
      <sz val="12"/>
      <color theme="1"/>
      <name val="Book Antiqua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2"/>
      <color theme="1" tint="0.14999847407452621"/>
      <name val="Times New Roman"/>
      <family val="1"/>
    </font>
    <font>
      <sz val="12"/>
      <color theme="1" tint="0.14999847407452621"/>
      <name val="Times New Roman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rgb="FFFF0000"/>
      <name val="Times New Roman"/>
      <family val="1"/>
    </font>
    <font>
      <b/>
      <sz val="22"/>
      <color theme="1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7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7" fillId="6" borderId="0" xfId="1" applyFont="1" applyFill="1" applyAlignment="1">
      <alignment horizontal="center" vertical="center" wrapText="1"/>
    </xf>
    <xf numFmtId="10" fontId="8" fillId="7" borderId="0" xfId="0" applyNumberFormat="1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9" fontId="6" fillId="4" borderId="1" xfId="1" applyFont="1" applyFill="1" applyBorder="1" applyAlignment="1">
      <alignment horizontal="center" vertical="center" wrapText="1"/>
    </xf>
    <xf numFmtId="10" fontId="8" fillId="7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8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8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" fontId="19" fillId="0" borderId="1" xfId="0" applyNumberFormat="1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17" fontId="21" fillId="0" borderId="1" xfId="0" applyNumberFormat="1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17" fontId="2" fillId="0" borderId="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164" fontId="24" fillId="4" borderId="1" xfId="0" applyNumberFormat="1" applyFont="1" applyFill="1" applyBorder="1" applyAlignment="1">
      <alignment horizontal="center" vertical="center" wrapText="1"/>
    </xf>
    <xf numFmtId="0" fontId="23" fillId="14" borderId="1" xfId="0" applyFont="1" applyFill="1" applyBorder="1" applyAlignment="1">
      <alignment horizontal="center" vertical="center" wrapText="1"/>
    </xf>
    <xf numFmtId="164" fontId="24" fillId="14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left" vertical="center" wrapText="1"/>
    </xf>
    <xf numFmtId="0" fontId="19" fillId="0" borderId="28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19" fillId="0" borderId="32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2" fontId="23" fillId="0" borderId="2" xfId="0" applyNumberFormat="1" applyFont="1" applyBorder="1" applyAlignment="1">
      <alignment horizontal="center" vertical="center" wrapText="1"/>
    </xf>
    <xf numFmtId="2" fontId="23" fillId="0" borderId="3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2" fontId="24" fillId="0" borderId="25" xfId="0" applyNumberFormat="1" applyFont="1" applyBorder="1" applyAlignment="1">
      <alignment horizontal="center" vertical="center" wrapText="1"/>
    </xf>
    <xf numFmtId="2" fontId="24" fillId="0" borderId="26" xfId="0" applyNumberFormat="1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254"/>
  <sheetViews>
    <sheetView tabSelected="1" topLeftCell="A4" workbookViewId="0">
      <selection activeCell="C22" sqref="C22"/>
    </sheetView>
  </sheetViews>
  <sheetFormatPr defaultRowHeight="15.75"/>
  <cols>
    <col min="1" max="1" width="13.42578125" style="1" customWidth="1"/>
    <col min="2" max="2" width="22.5703125" style="8" customWidth="1"/>
    <col min="3" max="3" width="23.85546875" style="1" customWidth="1"/>
    <col min="4" max="4" width="21.7109375" style="1" customWidth="1"/>
    <col min="5" max="6" width="19.7109375" style="1" customWidth="1"/>
    <col min="7" max="7" width="12.42578125" style="1" customWidth="1"/>
    <col min="8" max="13" width="28" style="1" customWidth="1"/>
    <col min="14" max="14" width="26.140625" style="1" customWidth="1"/>
    <col min="15" max="15" width="21" style="1" customWidth="1"/>
    <col min="16" max="21" width="18.28515625" style="1" customWidth="1"/>
    <col min="22" max="22" width="13.28515625" style="1" customWidth="1"/>
    <col min="23" max="23" width="24.42578125" style="1" customWidth="1"/>
    <col min="24" max="24" width="22.140625" style="1" customWidth="1"/>
    <col min="25" max="25" width="26.7109375" style="1" customWidth="1"/>
    <col min="26" max="26" width="16.5703125" style="1" customWidth="1"/>
    <col min="27" max="16384" width="9.140625" style="1"/>
  </cols>
  <sheetData>
    <row r="2" spans="1:26">
      <c r="E2" s="1">
        <f>7280-6500</f>
        <v>780</v>
      </c>
      <c r="F2" s="92"/>
    </row>
    <row r="3" spans="1:26" s="168" customFormat="1" ht="27">
      <c r="E3" s="169" t="s">
        <v>384</v>
      </c>
      <c r="F3" s="169"/>
      <c r="G3" s="169"/>
      <c r="H3" s="169"/>
      <c r="O3" s="169" t="s">
        <v>385</v>
      </c>
      <c r="P3" s="169"/>
      <c r="V3" s="169" t="s">
        <v>387</v>
      </c>
      <c r="W3" s="169"/>
      <c r="X3" s="169"/>
      <c r="Y3" s="169"/>
      <c r="Z3" s="169"/>
    </row>
    <row r="4" spans="1:26" ht="18.75" customHeight="1" thickBot="1">
      <c r="A4" s="93" t="s">
        <v>126</v>
      </c>
      <c r="B4" s="93"/>
      <c r="C4" s="93"/>
      <c r="D4" s="93"/>
      <c r="E4" s="93"/>
      <c r="F4" s="93"/>
      <c r="G4" s="93"/>
      <c r="H4" s="93"/>
      <c r="I4" s="94"/>
      <c r="J4" s="94"/>
      <c r="K4" s="94"/>
      <c r="L4" s="94"/>
      <c r="M4" s="94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</row>
    <row r="5" spans="1:26" ht="31.5" customHeight="1">
      <c r="A5" s="97" t="s">
        <v>14</v>
      </c>
      <c r="B5" s="95" t="s">
        <v>2</v>
      </c>
      <c r="C5" s="95"/>
      <c r="D5" s="95"/>
      <c r="E5" s="7" t="s">
        <v>9</v>
      </c>
      <c r="F5" s="7" t="s">
        <v>10</v>
      </c>
      <c r="G5" s="7">
        <v>2</v>
      </c>
      <c r="H5" s="68" t="s">
        <v>8</v>
      </c>
      <c r="I5" s="99" t="s">
        <v>383</v>
      </c>
      <c r="J5" s="100"/>
      <c r="K5" s="100"/>
      <c r="L5" s="100"/>
      <c r="M5" s="101"/>
      <c r="N5" s="67" t="s">
        <v>7</v>
      </c>
      <c r="O5" s="7">
        <v>4</v>
      </c>
      <c r="P5" s="7">
        <v>5</v>
      </c>
      <c r="Q5" s="13"/>
      <c r="R5" s="13"/>
      <c r="S5" s="13"/>
      <c r="T5" s="13"/>
      <c r="U5" s="13"/>
      <c r="V5" s="7">
        <v>6</v>
      </c>
      <c r="W5" s="7" t="s">
        <v>118</v>
      </c>
      <c r="X5" s="7" t="s">
        <v>119</v>
      </c>
      <c r="Y5" s="7" t="s">
        <v>122</v>
      </c>
      <c r="Z5" s="7" t="s">
        <v>123</v>
      </c>
    </row>
    <row r="6" spans="1:26" ht="63">
      <c r="A6" s="98"/>
      <c r="B6" s="95"/>
      <c r="C6" s="95"/>
      <c r="D6" s="95"/>
      <c r="E6" s="91" t="s">
        <v>3</v>
      </c>
      <c r="F6" s="7" t="s">
        <v>11</v>
      </c>
      <c r="G6" s="7" t="s">
        <v>12</v>
      </c>
      <c r="H6" s="68" t="s">
        <v>4</v>
      </c>
      <c r="I6" s="102"/>
      <c r="J6" s="103"/>
      <c r="K6" s="103"/>
      <c r="L6" s="103"/>
      <c r="M6" s="104"/>
      <c r="N6" s="67" t="s">
        <v>5</v>
      </c>
      <c r="O6" s="7" t="s">
        <v>6</v>
      </c>
      <c r="P6" s="7" t="s">
        <v>13</v>
      </c>
      <c r="Q6" s="13"/>
      <c r="R6" s="13"/>
      <c r="S6" s="13"/>
      <c r="T6" s="13"/>
      <c r="U6" s="13"/>
      <c r="V6" s="7" t="s">
        <v>116</v>
      </c>
      <c r="W6" s="7" t="s">
        <v>117</v>
      </c>
      <c r="X6" s="7" t="s">
        <v>120</v>
      </c>
      <c r="Y6" s="7" t="s">
        <v>121</v>
      </c>
      <c r="Z6" s="7" t="s">
        <v>124</v>
      </c>
    </row>
    <row r="7" spans="1:26">
      <c r="A7" s="97" t="s">
        <v>0</v>
      </c>
      <c r="B7" s="96">
        <v>41548</v>
      </c>
      <c r="C7" s="96"/>
      <c r="D7" s="96"/>
      <c r="E7" s="2">
        <v>0.28899999999999998</v>
      </c>
      <c r="F7" s="4">
        <f>E7*6200*3</f>
        <v>5375.4</v>
      </c>
      <c r="G7" s="2">
        <v>6.2E-2</v>
      </c>
      <c r="H7" s="87">
        <v>1100000</v>
      </c>
      <c r="I7" s="102"/>
      <c r="J7" s="103"/>
      <c r="K7" s="103"/>
      <c r="L7" s="103"/>
      <c r="M7" s="104"/>
      <c r="N7" s="89">
        <v>100000</v>
      </c>
      <c r="O7" s="2">
        <v>0</v>
      </c>
      <c r="P7" s="2">
        <v>5</v>
      </c>
      <c r="Q7" s="2"/>
      <c r="R7" s="2"/>
      <c r="S7" s="2"/>
      <c r="T7" s="2"/>
      <c r="U7" s="2"/>
      <c r="V7" s="2">
        <v>0.85</v>
      </c>
      <c r="W7" s="2">
        <v>0.75</v>
      </c>
      <c r="X7" s="2">
        <v>0.7</v>
      </c>
      <c r="Y7" s="2">
        <v>0.55000000000000004</v>
      </c>
      <c r="Z7" s="2">
        <v>0.75</v>
      </c>
    </row>
    <row r="8" spans="1:26">
      <c r="A8" s="108"/>
      <c r="B8" s="96">
        <v>41579</v>
      </c>
      <c r="C8" s="96"/>
      <c r="D8" s="96"/>
      <c r="E8" s="5">
        <f>E7*1.09</f>
        <v>0.31501000000000001</v>
      </c>
      <c r="F8" s="4">
        <f t="shared" ref="F8:F12" si="0">E8*6200*3</f>
        <v>5859.1860000000006</v>
      </c>
      <c r="G8" s="5">
        <f>G7*0.9</f>
        <v>5.5800000000000002E-2</v>
      </c>
      <c r="H8" s="88">
        <f>H7*0.92</f>
        <v>1012000</v>
      </c>
      <c r="I8" s="102"/>
      <c r="J8" s="103"/>
      <c r="K8" s="103"/>
      <c r="L8" s="103"/>
      <c r="M8" s="104"/>
      <c r="N8" s="90">
        <f>N7*0.965</f>
        <v>96500</v>
      </c>
      <c r="O8" s="2">
        <v>0</v>
      </c>
      <c r="P8" s="2">
        <v>5</v>
      </c>
      <c r="Q8" s="2"/>
      <c r="R8" s="2"/>
      <c r="S8" s="2"/>
      <c r="T8" s="2"/>
      <c r="U8" s="2"/>
      <c r="V8" s="2">
        <v>0.85</v>
      </c>
      <c r="W8" s="2">
        <v>0.75</v>
      </c>
      <c r="X8" s="2">
        <v>0.7</v>
      </c>
      <c r="Y8" s="2">
        <v>0.55000000000000004</v>
      </c>
      <c r="Z8" s="2">
        <v>0.75</v>
      </c>
    </row>
    <row r="9" spans="1:26">
      <c r="A9" s="98"/>
      <c r="B9" s="96">
        <v>41609</v>
      </c>
      <c r="C9" s="96"/>
      <c r="D9" s="96"/>
      <c r="E9" s="5">
        <f>0.399</f>
        <v>0.39900000000000002</v>
      </c>
      <c r="F9" s="4">
        <v>5700</v>
      </c>
      <c r="G9" s="5">
        <f t="shared" ref="G9:G12" si="1">G8*0.9</f>
        <v>5.0220000000000001E-2</v>
      </c>
      <c r="H9" s="88">
        <f t="shared" ref="H9:H12" si="2">H8*0.92</f>
        <v>931040</v>
      </c>
      <c r="I9" s="102"/>
      <c r="J9" s="103"/>
      <c r="K9" s="103"/>
      <c r="L9" s="103"/>
      <c r="M9" s="104"/>
      <c r="N9" s="90">
        <f t="shared" ref="N9:N12" si="3">N8*0.965</f>
        <v>93122.5</v>
      </c>
      <c r="O9" s="2">
        <v>2</v>
      </c>
      <c r="P9" s="2">
        <v>5</v>
      </c>
      <c r="Q9" s="2"/>
      <c r="R9" s="2"/>
      <c r="S9" s="2"/>
      <c r="T9" s="2"/>
      <c r="U9" s="2"/>
      <c r="V9" s="2">
        <v>0.85</v>
      </c>
      <c r="W9" s="2">
        <v>0.75</v>
      </c>
      <c r="X9" s="2">
        <v>0.7</v>
      </c>
      <c r="Y9" s="2">
        <v>0.55000000000000004</v>
      </c>
      <c r="Z9" s="2">
        <v>0.75</v>
      </c>
    </row>
    <row r="10" spans="1:26">
      <c r="A10" s="97" t="s">
        <v>1</v>
      </c>
      <c r="B10" s="96">
        <v>41640</v>
      </c>
      <c r="C10" s="96"/>
      <c r="D10" s="96"/>
      <c r="E10" s="5">
        <f t="shared" ref="E10:E11" si="4">E9*1.09</f>
        <v>0.43491000000000007</v>
      </c>
      <c r="F10" s="4">
        <f t="shared" si="0"/>
        <v>8089.3260000000009</v>
      </c>
      <c r="G10" s="5">
        <f t="shared" si="1"/>
        <v>4.5198000000000002E-2</v>
      </c>
      <c r="H10" s="88">
        <f t="shared" si="2"/>
        <v>856556.8</v>
      </c>
      <c r="I10" s="102"/>
      <c r="J10" s="103"/>
      <c r="K10" s="103"/>
      <c r="L10" s="103"/>
      <c r="M10" s="104"/>
      <c r="N10" s="90">
        <f t="shared" si="3"/>
        <v>89863.212499999994</v>
      </c>
      <c r="O10" s="2">
        <v>2</v>
      </c>
      <c r="P10" s="2">
        <v>5</v>
      </c>
      <c r="Q10" s="2"/>
      <c r="R10" s="2"/>
      <c r="S10" s="2"/>
      <c r="T10" s="2"/>
      <c r="U10" s="2"/>
      <c r="V10" s="2">
        <v>0.85</v>
      </c>
      <c r="W10" s="2">
        <v>0.8</v>
      </c>
      <c r="X10" s="2">
        <v>0.75</v>
      </c>
      <c r="Y10" s="2">
        <v>0.6</v>
      </c>
      <c r="Z10" s="2">
        <v>0.8</v>
      </c>
    </row>
    <row r="11" spans="1:26">
      <c r="A11" s="108"/>
      <c r="B11" s="96">
        <v>41671</v>
      </c>
      <c r="C11" s="96"/>
      <c r="D11" s="96"/>
      <c r="E11" s="5">
        <f t="shared" si="4"/>
        <v>0.47405190000000014</v>
      </c>
      <c r="F11" s="4">
        <f t="shared" si="0"/>
        <v>8817.3653400000021</v>
      </c>
      <c r="G11" s="5">
        <f t="shared" si="1"/>
        <v>4.0678200000000005E-2</v>
      </c>
      <c r="H11" s="88">
        <f t="shared" si="2"/>
        <v>788032.25600000005</v>
      </c>
      <c r="I11" s="102"/>
      <c r="J11" s="103"/>
      <c r="K11" s="103"/>
      <c r="L11" s="103"/>
      <c r="M11" s="104"/>
      <c r="N11" s="90">
        <f t="shared" si="3"/>
        <v>86718.000062499996</v>
      </c>
      <c r="O11" s="2">
        <v>2</v>
      </c>
      <c r="P11" s="2">
        <v>5</v>
      </c>
      <c r="Q11" s="2"/>
      <c r="R11" s="2"/>
      <c r="S11" s="2"/>
      <c r="T11" s="2"/>
      <c r="U11" s="2"/>
      <c r="V11" s="2">
        <v>0.85</v>
      </c>
      <c r="W11" s="2">
        <v>0.8</v>
      </c>
      <c r="X11" s="2">
        <v>0.75</v>
      </c>
      <c r="Y11" s="2">
        <v>0.6</v>
      </c>
      <c r="Z11" s="2">
        <v>0.8</v>
      </c>
    </row>
    <row r="12" spans="1:26" ht="16.5" thickBot="1">
      <c r="A12" s="98"/>
      <c r="B12" s="96">
        <v>41699</v>
      </c>
      <c r="C12" s="96"/>
      <c r="D12" s="96"/>
      <c r="E12" s="5">
        <f>0.408</f>
        <v>0.40799999999999997</v>
      </c>
      <c r="F12" s="4">
        <f t="shared" si="0"/>
        <v>7588.7999999999993</v>
      </c>
      <c r="G12" s="5">
        <f t="shared" si="1"/>
        <v>3.6610380000000005E-2</v>
      </c>
      <c r="H12" s="88">
        <f t="shared" si="2"/>
        <v>724989.67552000005</v>
      </c>
      <c r="I12" s="105"/>
      <c r="J12" s="106"/>
      <c r="K12" s="106"/>
      <c r="L12" s="106"/>
      <c r="M12" s="107"/>
      <c r="N12" s="90">
        <f t="shared" si="3"/>
        <v>83682.870060312489</v>
      </c>
      <c r="O12" s="2">
        <v>2</v>
      </c>
      <c r="P12" s="2">
        <v>5</v>
      </c>
      <c r="Q12" s="2"/>
      <c r="R12" s="2"/>
      <c r="S12" s="2"/>
      <c r="T12" s="2"/>
      <c r="U12" s="2"/>
      <c r="V12" s="2">
        <v>0.85</v>
      </c>
      <c r="W12" s="2">
        <v>0.8</v>
      </c>
      <c r="X12" s="2">
        <v>0.75</v>
      </c>
      <c r="Y12" s="2">
        <v>0.6</v>
      </c>
      <c r="Z12" s="2">
        <v>0.8</v>
      </c>
    </row>
    <row r="15" spans="1:26">
      <c r="B15" s="95" t="s">
        <v>15</v>
      </c>
      <c r="C15" s="97" t="s">
        <v>24</v>
      </c>
      <c r="D15" s="97" t="s">
        <v>382</v>
      </c>
      <c r="E15" s="95" t="s">
        <v>16</v>
      </c>
      <c r="F15" s="95" t="s">
        <v>17</v>
      </c>
      <c r="G15" s="95"/>
      <c r="H15" s="95"/>
      <c r="I15" s="112" t="s">
        <v>340</v>
      </c>
      <c r="J15" s="113"/>
      <c r="K15" s="114"/>
      <c r="L15" s="71" t="s">
        <v>344</v>
      </c>
      <c r="M15" s="71" t="s">
        <v>345</v>
      </c>
      <c r="N15" s="95" t="s">
        <v>18</v>
      </c>
      <c r="O15" s="95"/>
      <c r="P15" s="95"/>
      <c r="Q15" s="112" t="s">
        <v>346</v>
      </c>
      <c r="R15" s="113"/>
      <c r="S15" s="114"/>
      <c r="T15" s="71" t="s">
        <v>344</v>
      </c>
      <c r="U15" s="71" t="s">
        <v>345</v>
      </c>
      <c r="V15" s="95" t="s">
        <v>125</v>
      </c>
      <c r="W15" s="95"/>
      <c r="X15" s="95"/>
      <c r="Y15" s="95"/>
      <c r="Z15" s="95"/>
    </row>
    <row r="16" spans="1:26">
      <c r="B16" s="95"/>
      <c r="C16" s="98"/>
      <c r="D16" s="98"/>
      <c r="E16" s="95"/>
      <c r="F16" s="10">
        <v>41548</v>
      </c>
      <c r="G16" s="10">
        <v>41579</v>
      </c>
      <c r="H16" s="10">
        <v>41609</v>
      </c>
      <c r="I16" s="69" t="s">
        <v>341</v>
      </c>
      <c r="J16" s="69" t="s">
        <v>342</v>
      </c>
      <c r="K16" s="69" t="s">
        <v>343</v>
      </c>
      <c r="L16" s="72"/>
      <c r="M16" s="72"/>
      <c r="N16" s="10">
        <v>41640</v>
      </c>
      <c r="O16" s="10">
        <v>41671</v>
      </c>
      <c r="P16" s="10">
        <v>41699</v>
      </c>
      <c r="Q16" s="69" t="s">
        <v>341</v>
      </c>
      <c r="R16" s="69" t="s">
        <v>342</v>
      </c>
      <c r="S16" s="69" t="s">
        <v>343</v>
      </c>
      <c r="T16" s="74"/>
      <c r="U16" s="74"/>
      <c r="V16" s="8"/>
      <c r="W16" s="8"/>
      <c r="X16" s="8"/>
      <c r="Y16" s="8"/>
      <c r="Z16" s="8"/>
    </row>
    <row r="17" spans="2:21">
      <c r="B17" s="7" t="s">
        <v>53</v>
      </c>
      <c r="C17" s="2" t="s">
        <v>25</v>
      </c>
      <c r="D17" s="2" t="s">
        <v>386</v>
      </c>
      <c r="E17" s="2">
        <v>0.95</v>
      </c>
      <c r="F17" s="2">
        <v>0.85</v>
      </c>
      <c r="G17" s="2">
        <v>0.85</v>
      </c>
      <c r="H17" s="2">
        <v>0.85</v>
      </c>
      <c r="I17" s="70">
        <f>AVERAGE(F17:H17)*0.93</f>
        <v>0.79049999999999998</v>
      </c>
      <c r="J17" s="70">
        <f>AVERAGE(F17:H17)*0.88</f>
        <v>0.748</v>
      </c>
      <c r="K17" s="70">
        <f>AVERAGE(F17:H17)*0.83</f>
        <v>0.7054999999999999</v>
      </c>
      <c r="L17" s="73">
        <v>0.65</v>
      </c>
      <c r="M17" s="73" t="str">
        <f>IF(L17&lt;=I17,"Constraint",1)</f>
        <v>Constraint</v>
      </c>
      <c r="N17" s="2">
        <v>0.9</v>
      </c>
      <c r="O17" s="2">
        <v>0.9</v>
      </c>
      <c r="P17" s="2">
        <v>0.9</v>
      </c>
      <c r="Q17" s="70">
        <f>AVERAGE(N17:P17)*0.93</f>
        <v>0.83700000000000008</v>
      </c>
      <c r="R17" s="70">
        <f>AVERAGE(N17:P17)*0.88</f>
        <v>0.79200000000000004</v>
      </c>
      <c r="S17" s="70">
        <f>AVERAGE(N17:P17)*0.83</f>
        <v>0.747</v>
      </c>
      <c r="T17" s="73">
        <v>0.88</v>
      </c>
      <c r="U17" s="73">
        <f>IF(T17&lt;=Q17,"Constraint",1)</f>
        <v>1</v>
      </c>
    </row>
    <row r="18" spans="2:21">
      <c r="B18" s="7" t="s">
        <v>19</v>
      </c>
      <c r="C18" s="2" t="s">
        <v>26</v>
      </c>
      <c r="D18" s="2"/>
      <c r="E18" s="2">
        <v>0.98</v>
      </c>
      <c r="F18" s="2">
        <v>1000</v>
      </c>
      <c r="G18" s="2">
        <v>1000</v>
      </c>
      <c r="H18" s="2">
        <v>1000</v>
      </c>
      <c r="I18" s="70">
        <f t="shared" ref="I18:I81" si="5">AVERAGE(F18:H18)*0.93</f>
        <v>930</v>
      </c>
      <c r="J18" s="70">
        <f t="shared" ref="J18:J81" si="6">AVERAGE(F18:H18)*0.88</f>
        <v>880</v>
      </c>
      <c r="K18" s="70">
        <f t="shared" ref="K18:K81" si="7">AVERAGE(F18:H18)*0.83</f>
        <v>830</v>
      </c>
      <c r="L18" s="73">
        <v>950</v>
      </c>
      <c r="M18" s="73">
        <f t="shared" ref="M18:M81" si="8">IF(L18&lt;=I18,"Constraint",1)</f>
        <v>1</v>
      </c>
      <c r="N18" s="2">
        <v>1500</v>
      </c>
      <c r="O18" s="2">
        <v>1500</v>
      </c>
      <c r="P18" s="2">
        <v>1500</v>
      </c>
      <c r="Q18" s="70">
        <f t="shared" ref="Q18:Q81" si="9">AVERAGE(N18:P18)*0.93</f>
        <v>1395</v>
      </c>
      <c r="R18" s="70">
        <f t="shared" ref="R18:R81" si="10">AVERAGE(N18:P18)*0.88</f>
        <v>1320</v>
      </c>
      <c r="S18" s="70">
        <f t="shared" ref="S18:S81" si="11">AVERAGE(N18:P18)*0.83</f>
        <v>1245</v>
      </c>
      <c r="T18" s="73">
        <v>1475</v>
      </c>
      <c r="U18" s="73">
        <f t="shared" ref="U18:U81" si="12">IF(T18&lt;=Q18,"Constraint",1)</f>
        <v>1</v>
      </c>
    </row>
    <row r="19" spans="2:21">
      <c r="B19" s="7" t="s">
        <v>20</v>
      </c>
      <c r="C19" s="2" t="s">
        <v>26</v>
      </c>
      <c r="D19" s="2"/>
      <c r="E19" s="2">
        <v>0.98</v>
      </c>
      <c r="F19" s="2">
        <v>0.5</v>
      </c>
      <c r="G19" s="2">
        <v>0.5</v>
      </c>
      <c r="H19" s="2">
        <v>0.5</v>
      </c>
      <c r="I19" s="70">
        <f t="shared" si="5"/>
        <v>0.46500000000000002</v>
      </c>
      <c r="J19" s="70">
        <f t="shared" si="6"/>
        <v>0.44</v>
      </c>
      <c r="K19" s="70">
        <f t="shared" si="7"/>
        <v>0.41499999999999998</v>
      </c>
      <c r="L19" s="73">
        <v>0.48</v>
      </c>
      <c r="M19" s="73">
        <f t="shared" si="8"/>
        <v>1</v>
      </c>
      <c r="N19" s="2">
        <v>0.5</v>
      </c>
      <c r="O19" s="2">
        <v>0.5</v>
      </c>
      <c r="P19" s="2">
        <v>0.5</v>
      </c>
      <c r="Q19" s="70">
        <f t="shared" si="9"/>
        <v>0.46500000000000002</v>
      </c>
      <c r="R19" s="70">
        <f t="shared" si="10"/>
        <v>0.44</v>
      </c>
      <c r="S19" s="70">
        <f t="shared" si="11"/>
        <v>0.41499999999999998</v>
      </c>
      <c r="T19" s="73">
        <v>0.48</v>
      </c>
      <c r="U19" s="73">
        <f t="shared" si="12"/>
        <v>1</v>
      </c>
    </row>
    <row r="20" spans="2:21" ht="23.25" customHeight="1">
      <c r="B20" s="7" t="s">
        <v>21</v>
      </c>
      <c r="C20" s="2" t="s">
        <v>26</v>
      </c>
      <c r="D20" s="2"/>
      <c r="E20" s="2">
        <v>0.98</v>
      </c>
      <c r="F20" s="2">
        <v>0.75</v>
      </c>
      <c r="G20" s="2">
        <v>0.75</v>
      </c>
      <c r="H20" s="2">
        <v>0.75</v>
      </c>
      <c r="I20" s="70">
        <f t="shared" si="5"/>
        <v>0.69750000000000001</v>
      </c>
      <c r="J20" s="70">
        <f t="shared" si="6"/>
        <v>0.66</v>
      </c>
      <c r="K20" s="70">
        <f t="shared" si="7"/>
        <v>0.62249999999999994</v>
      </c>
      <c r="L20" s="73">
        <v>0.64</v>
      </c>
      <c r="M20" s="73" t="str">
        <f t="shared" si="8"/>
        <v>Constraint</v>
      </c>
      <c r="N20" s="2">
        <v>0.75</v>
      </c>
      <c r="O20" s="2">
        <v>0.75</v>
      </c>
      <c r="P20" s="2">
        <v>0.75</v>
      </c>
      <c r="Q20" s="70">
        <f t="shared" si="9"/>
        <v>0.69750000000000001</v>
      </c>
      <c r="R20" s="70">
        <f t="shared" si="10"/>
        <v>0.66</v>
      </c>
      <c r="S20" s="70">
        <f t="shared" si="11"/>
        <v>0.62249999999999994</v>
      </c>
      <c r="T20" s="73"/>
      <c r="U20" s="73" t="str">
        <f t="shared" si="12"/>
        <v>Constraint</v>
      </c>
    </row>
    <row r="21" spans="2:21">
      <c r="B21" s="7" t="s">
        <v>22</v>
      </c>
      <c r="C21" s="2">
        <v>2</v>
      </c>
      <c r="D21" s="2"/>
      <c r="E21" s="2">
        <v>0.95</v>
      </c>
      <c r="F21" s="2">
        <v>0.03</v>
      </c>
      <c r="G21" s="2">
        <v>0.03</v>
      </c>
      <c r="H21" s="2">
        <v>0.03</v>
      </c>
      <c r="I21" s="70">
        <f t="shared" si="5"/>
        <v>2.7900000000000001E-2</v>
      </c>
      <c r="J21" s="70">
        <f t="shared" si="6"/>
        <v>2.64E-2</v>
      </c>
      <c r="K21" s="70">
        <f t="shared" si="7"/>
        <v>2.4899999999999999E-2</v>
      </c>
      <c r="L21" s="73"/>
      <c r="M21" s="73" t="str">
        <f t="shared" si="8"/>
        <v>Constraint</v>
      </c>
      <c r="N21" s="2">
        <v>0.02</v>
      </c>
      <c r="O21" s="2">
        <v>0.02</v>
      </c>
      <c r="P21" s="2">
        <v>0.02</v>
      </c>
      <c r="Q21" s="70">
        <f t="shared" si="9"/>
        <v>1.8600000000000002E-2</v>
      </c>
      <c r="R21" s="70">
        <f t="shared" si="10"/>
        <v>1.7600000000000001E-2</v>
      </c>
      <c r="S21" s="70">
        <f t="shared" si="11"/>
        <v>1.66E-2</v>
      </c>
      <c r="T21" s="73"/>
      <c r="U21" s="73" t="str">
        <f t="shared" si="12"/>
        <v>Constraint</v>
      </c>
    </row>
    <row r="22" spans="2:21">
      <c r="B22" s="7" t="s">
        <v>23</v>
      </c>
      <c r="C22" s="2">
        <v>2</v>
      </c>
      <c r="D22" s="2"/>
      <c r="E22" s="2">
        <v>0.95</v>
      </c>
      <c r="F22" s="2">
        <v>0.85</v>
      </c>
      <c r="G22" s="2">
        <v>0.85</v>
      </c>
      <c r="H22" s="2">
        <v>0.85</v>
      </c>
      <c r="I22" s="70">
        <f t="shared" si="5"/>
        <v>0.79049999999999998</v>
      </c>
      <c r="J22" s="70">
        <f t="shared" si="6"/>
        <v>0.748</v>
      </c>
      <c r="K22" s="70">
        <f t="shared" si="7"/>
        <v>0.7054999999999999</v>
      </c>
      <c r="L22" s="73"/>
      <c r="M22" s="73" t="str">
        <f t="shared" si="8"/>
        <v>Constraint</v>
      </c>
      <c r="N22" s="2">
        <v>0.9</v>
      </c>
      <c r="O22" s="2">
        <v>0.9</v>
      </c>
      <c r="P22" s="2">
        <v>0.9</v>
      </c>
      <c r="Q22" s="70">
        <f t="shared" si="9"/>
        <v>0.83700000000000008</v>
      </c>
      <c r="R22" s="70">
        <f t="shared" si="10"/>
        <v>0.79200000000000004</v>
      </c>
      <c r="S22" s="70">
        <f t="shared" si="11"/>
        <v>0.747</v>
      </c>
      <c r="T22" s="73"/>
      <c r="U22" s="73" t="str">
        <f t="shared" si="12"/>
        <v>Constraint</v>
      </c>
    </row>
    <row r="23" spans="2:21" ht="31.5">
      <c r="B23" s="7" t="s">
        <v>30</v>
      </c>
      <c r="C23" s="2" t="s">
        <v>31</v>
      </c>
      <c r="D23" s="2"/>
      <c r="E23" s="2">
        <v>0.95</v>
      </c>
      <c r="F23" s="2">
        <v>0.9</v>
      </c>
      <c r="G23" s="2">
        <v>0.9</v>
      </c>
      <c r="H23" s="2">
        <v>0.9</v>
      </c>
      <c r="I23" s="70">
        <f t="shared" si="5"/>
        <v>0.83700000000000008</v>
      </c>
      <c r="J23" s="70">
        <f t="shared" si="6"/>
        <v>0.79200000000000004</v>
      </c>
      <c r="K23" s="70">
        <f t="shared" si="7"/>
        <v>0.747</v>
      </c>
      <c r="L23" s="73"/>
      <c r="M23" s="73" t="str">
        <f t="shared" si="8"/>
        <v>Constraint</v>
      </c>
      <c r="N23" s="2">
        <v>0.95</v>
      </c>
      <c r="O23" s="2">
        <v>0.95</v>
      </c>
      <c r="P23" s="2">
        <v>0.95</v>
      </c>
      <c r="Q23" s="70">
        <f t="shared" si="9"/>
        <v>0.88349999999999995</v>
      </c>
      <c r="R23" s="70">
        <f t="shared" si="10"/>
        <v>0.83599999999999985</v>
      </c>
      <c r="S23" s="70">
        <f t="shared" si="11"/>
        <v>0.78849999999999987</v>
      </c>
      <c r="T23" s="73"/>
      <c r="U23" s="73" t="str">
        <f t="shared" si="12"/>
        <v>Constraint</v>
      </c>
    </row>
    <row r="24" spans="2:21">
      <c r="B24" s="7" t="s">
        <v>27</v>
      </c>
      <c r="C24" s="109" t="s">
        <v>32</v>
      </c>
      <c r="D24" s="64"/>
      <c r="E24" s="2">
        <v>0.99</v>
      </c>
      <c r="F24" s="2">
        <v>7</v>
      </c>
      <c r="G24" s="2">
        <v>7.5</v>
      </c>
      <c r="H24" s="2">
        <v>7.7</v>
      </c>
      <c r="I24" s="70">
        <f t="shared" si="5"/>
        <v>6.8819999999999997</v>
      </c>
      <c r="J24" s="70">
        <f t="shared" si="6"/>
        <v>6.5119999999999996</v>
      </c>
      <c r="K24" s="70">
        <f t="shared" si="7"/>
        <v>6.1419999999999995</v>
      </c>
      <c r="L24" s="73"/>
      <c r="M24" s="73" t="str">
        <f t="shared" si="8"/>
        <v>Constraint</v>
      </c>
      <c r="N24" s="2">
        <v>8</v>
      </c>
      <c r="O24" s="2">
        <v>8</v>
      </c>
      <c r="P24" s="2">
        <v>8</v>
      </c>
      <c r="Q24" s="70">
        <f t="shared" si="9"/>
        <v>7.44</v>
      </c>
      <c r="R24" s="70">
        <f t="shared" si="10"/>
        <v>7.04</v>
      </c>
      <c r="S24" s="70">
        <f t="shared" si="11"/>
        <v>6.64</v>
      </c>
      <c r="T24" s="73"/>
      <c r="U24" s="73" t="str">
        <f t="shared" si="12"/>
        <v>Constraint</v>
      </c>
    </row>
    <row r="25" spans="2:21">
      <c r="B25" s="7" t="s">
        <v>28</v>
      </c>
      <c r="C25" s="110"/>
      <c r="D25" s="65"/>
      <c r="E25" s="2">
        <v>0.99</v>
      </c>
      <c r="F25" s="2">
        <v>8.5</v>
      </c>
      <c r="G25" s="2">
        <v>8.5</v>
      </c>
      <c r="H25" s="2">
        <v>8.6999999999999993</v>
      </c>
      <c r="I25" s="70">
        <f t="shared" si="5"/>
        <v>7.9670000000000005</v>
      </c>
      <c r="J25" s="70">
        <f t="shared" si="6"/>
        <v>7.5386666666666668</v>
      </c>
      <c r="K25" s="70">
        <f t="shared" si="7"/>
        <v>7.1103333333333332</v>
      </c>
      <c r="L25" s="73"/>
      <c r="M25" s="73" t="str">
        <f t="shared" si="8"/>
        <v>Constraint</v>
      </c>
      <c r="N25" s="2">
        <v>9</v>
      </c>
      <c r="O25" s="2">
        <v>9</v>
      </c>
      <c r="P25" s="2">
        <v>9</v>
      </c>
      <c r="Q25" s="70">
        <f t="shared" si="9"/>
        <v>8.370000000000001</v>
      </c>
      <c r="R25" s="70">
        <f t="shared" si="10"/>
        <v>7.92</v>
      </c>
      <c r="S25" s="70">
        <f t="shared" si="11"/>
        <v>7.47</v>
      </c>
      <c r="T25" s="73"/>
      <c r="U25" s="73" t="str">
        <f t="shared" si="12"/>
        <v>Constraint</v>
      </c>
    </row>
    <row r="26" spans="2:21">
      <c r="B26" s="7" t="s">
        <v>29</v>
      </c>
      <c r="C26" s="111"/>
      <c r="D26" s="66"/>
      <c r="E26" s="2">
        <v>0.99</v>
      </c>
      <c r="F26" s="6">
        <f>F24*0.55+F25*0.45</f>
        <v>7.6750000000000007</v>
      </c>
      <c r="G26" s="6">
        <f t="shared" ref="G26:P26" si="13">G24*0.55+G25*0.45</f>
        <v>7.95</v>
      </c>
      <c r="H26" s="6">
        <f t="shared" si="13"/>
        <v>8.15</v>
      </c>
      <c r="I26" s="70">
        <f t="shared" si="5"/>
        <v>7.3702500000000004</v>
      </c>
      <c r="J26" s="70">
        <f t="shared" si="6"/>
        <v>6.9740000000000002</v>
      </c>
      <c r="K26" s="70">
        <f t="shared" si="7"/>
        <v>6.5777499999999991</v>
      </c>
      <c r="L26" s="73"/>
      <c r="M26" s="73" t="str">
        <f t="shared" si="8"/>
        <v>Constraint</v>
      </c>
      <c r="N26" s="6">
        <f t="shared" si="13"/>
        <v>8.4499999999999993</v>
      </c>
      <c r="O26" s="6">
        <f t="shared" si="13"/>
        <v>8.4499999999999993</v>
      </c>
      <c r="P26" s="6">
        <f t="shared" si="13"/>
        <v>8.4499999999999993</v>
      </c>
      <c r="Q26" s="70">
        <f t="shared" si="9"/>
        <v>7.8584999999999994</v>
      </c>
      <c r="R26" s="70">
        <f t="shared" si="10"/>
        <v>7.4359999999999991</v>
      </c>
      <c r="S26" s="70">
        <f t="shared" si="11"/>
        <v>7.0134999999999987</v>
      </c>
      <c r="T26" s="73"/>
      <c r="U26" s="73" t="str">
        <f t="shared" si="12"/>
        <v>Constraint</v>
      </c>
    </row>
    <row r="27" spans="2:21">
      <c r="B27" s="7" t="s">
        <v>34</v>
      </c>
      <c r="C27" s="2" t="s">
        <v>25</v>
      </c>
      <c r="D27" s="2"/>
      <c r="E27" s="2">
        <v>0.95</v>
      </c>
      <c r="F27" s="2">
        <v>0.85</v>
      </c>
      <c r="G27" s="2">
        <v>0.85</v>
      </c>
      <c r="H27" s="2">
        <v>0.85</v>
      </c>
      <c r="I27" s="70">
        <f t="shared" si="5"/>
        <v>0.79049999999999998</v>
      </c>
      <c r="J27" s="70">
        <f t="shared" si="6"/>
        <v>0.748</v>
      </c>
      <c r="K27" s="70">
        <f t="shared" si="7"/>
        <v>0.7054999999999999</v>
      </c>
      <c r="L27" s="73"/>
      <c r="M27" s="73" t="str">
        <f t="shared" si="8"/>
        <v>Constraint</v>
      </c>
      <c r="N27" s="2">
        <v>0.9</v>
      </c>
      <c r="O27" s="2">
        <v>0.9</v>
      </c>
      <c r="P27" s="2">
        <v>0.9</v>
      </c>
      <c r="Q27" s="70">
        <f t="shared" si="9"/>
        <v>0.83700000000000008</v>
      </c>
      <c r="R27" s="70">
        <f t="shared" si="10"/>
        <v>0.79200000000000004</v>
      </c>
      <c r="S27" s="70">
        <f t="shared" si="11"/>
        <v>0.747</v>
      </c>
      <c r="T27" s="73"/>
      <c r="U27" s="73" t="str">
        <f t="shared" si="12"/>
        <v>Constraint</v>
      </c>
    </row>
    <row r="28" spans="2:21">
      <c r="B28" s="7" t="s">
        <v>33</v>
      </c>
      <c r="C28" s="2" t="s">
        <v>26</v>
      </c>
      <c r="D28" s="2"/>
      <c r="E28" s="2">
        <v>0.98</v>
      </c>
      <c r="F28" s="2">
        <v>1000</v>
      </c>
      <c r="G28" s="2">
        <v>1000</v>
      </c>
      <c r="H28" s="2">
        <v>1000</v>
      </c>
      <c r="I28" s="70">
        <f t="shared" si="5"/>
        <v>930</v>
      </c>
      <c r="J28" s="70">
        <f t="shared" si="6"/>
        <v>880</v>
      </c>
      <c r="K28" s="70">
        <f t="shared" si="7"/>
        <v>830</v>
      </c>
      <c r="L28" s="73"/>
      <c r="M28" s="73" t="str">
        <f t="shared" si="8"/>
        <v>Constraint</v>
      </c>
      <c r="N28" s="2">
        <v>1500</v>
      </c>
      <c r="O28" s="2">
        <v>1500</v>
      </c>
      <c r="P28" s="2">
        <v>1500</v>
      </c>
      <c r="Q28" s="70">
        <f t="shared" si="9"/>
        <v>1395</v>
      </c>
      <c r="R28" s="70">
        <f t="shared" si="10"/>
        <v>1320</v>
      </c>
      <c r="S28" s="70">
        <f t="shared" si="11"/>
        <v>1245</v>
      </c>
      <c r="T28" s="73"/>
      <c r="U28" s="73" t="str">
        <f t="shared" si="12"/>
        <v>Constraint</v>
      </c>
    </row>
    <row r="29" spans="2:21">
      <c r="B29" s="7" t="s">
        <v>35</v>
      </c>
      <c r="C29" s="2" t="s">
        <v>26</v>
      </c>
      <c r="D29" s="2"/>
      <c r="E29" s="2">
        <v>0.98</v>
      </c>
      <c r="F29" s="2">
        <v>0.5</v>
      </c>
      <c r="G29" s="2">
        <v>0.5</v>
      </c>
      <c r="H29" s="2">
        <v>0.5</v>
      </c>
      <c r="I29" s="70">
        <f t="shared" si="5"/>
        <v>0.46500000000000002</v>
      </c>
      <c r="J29" s="70">
        <f t="shared" si="6"/>
        <v>0.44</v>
      </c>
      <c r="K29" s="70">
        <f t="shared" si="7"/>
        <v>0.41499999999999998</v>
      </c>
      <c r="L29" s="73"/>
      <c r="M29" s="73" t="str">
        <f t="shared" si="8"/>
        <v>Constraint</v>
      </c>
      <c r="N29" s="2">
        <v>0.5</v>
      </c>
      <c r="O29" s="2">
        <v>0.5</v>
      </c>
      <c r="P29" s="2">
        <v>0.5</v>
      </c>
      <c r="Q29" s="70">
        <f t="shared" si="9"/>
        <v>0.46500000000000002</v>
      </c>
      <c r="R29" s="70">
        <f t="shared" si="10"/>
        <v>0.44</v>
      </c>
      <c r="S29" s="70">
        <f t="shared" si="11"/>
        <v>0.41499999999999998</v>
      </c>
      <c r="T29" s="73"/>
      <c r="U29" s="73" t="str">
        <f t="shared" si="12"/>
        <v>Constraint</v>
      </c>
    </row>
    <row r="30" spans="2:21">
      <c r="B30" s="7" t="s">
        <v>36</v>
      </c>
      <c r="C30" s="2" t="s">
        <v>26</v>
      </c>
      <c r="D30" s="2"/>
      <c r="E30" s="2">
        <v>0.98</v>
      </c>
      <c r="F30" s="2">
        <v>0.75</v>
      </c>
      <c r="G30" s="2">
        <v>0.75</v>
      </c>
      <c r="H30" s="2">
        <v>0.75</v>
      </c>
      <c r="I30" s="70">
        <f t="shared" si="5"/>
        <v>0.69750000000000001</v>
      </c>
      <c r="J30" s="70">
        <f t="shared" si="6"/>
        <v>0.66</v>
      </c>
      <c r="K30" s="70">
        <f t="shared" si="7"/>
        <v>0.62249999999999994</v>
      </c>
      <c r="L30" s="73"/>
      <c r="M30" s="73" t="str">
        <f t="shared" si="8"/>
        <v>Constraint</v>
      </c>
      <c r="N30" s="2">
        <v>0.75</v>
      </c>
      <c r="O30" s="2">
        <v>0.75</v>
      </c>
      <c r="P30" s="2">
        <v>0.75</v>
      </c>
      <c r="Q30" s="70">
        <f t="shared" si="9"/>
        <v>0.69750000000000001</v>
      </c>
      <c r="R30" s="70">
        <f t="shared" si="10"/>
        <v>0.66</v>
      </c>
      <c r="S30" s="70">
        <f t="shared" si="11"/>
        <v>0.62249999999999994</v>
      </c>
      <c r="T30" s="73"/>
      <c r="U30" s="73" t="str">
        <f t="shared" si="12"/>
        <v>Constraint</v>
      </c>
    </row>
    <row r="31" spans="2:21">
      <c r="B31" s="7" t="s">
        <v>22</v>
      </c>
      <c r="C31" s="2">
        <v>2</v>
      </c>
      <c r="D31" s="2"/>
      <c r="E31" s="2">
        <v>0.95</v>
      </c>
      <c r="F31" s="2">
        <v>0.03</v>
      </c>
      <c r="G31" s="2">
        <v>0.03</v>
      </c>
      <c r="H31" s="2">
        <v>0.03</v>
      </c>
      <c r="I31" s="70">
        <f t="shared" si="5"/>
        <v>2.7900000000000001E-2</v>
      </c>
      <c r="J31" s="70">
        <f t="shared" si="6"/>
        <v>2.64E-2</v>
      </c>
      <c r="K31" s="70">
        <f t="shared" si="7"/>
        <v>2.4899999999999999E-2</v>
      </c>
      <c r="L31" s="73"/>
      <c r="M31" s="73" t="str">
        <f t="shared" si="8"/>
        <v>Constraint</v>
      </c>
      <c r="N31" s="2">
        <v>0.02</v>
      </c>
      <c r="O31" s="2">
        <v>0.02</v>
      </c>
      <c r="P31" s="2">
        <v>0.02</v>
      </c>
      <c r="Q31" s="70">
        <f t="shared" si="9"/>
        <v>1.8600000000000002E-2</v>
      </c>
      <c r="R31" s="70">
        <f t="shared" si="10"/>
        <v>1.7600000000000001E-2</v>
      </c>
      <c r="S31" s="70">
        <f t="shared" si="11"/>
        <v>1.66E-2</v>
      </c>
      <c r="T31" s="73"/>
      <c r="U31" s="73" t="str">
        <f t="shared" si="12"/>
        <v>Constraint</v>
      </c>
    </row>
    <row r="32" spans="2:21">
      <c r="B32" s="7" t="s">
        <v>23</v>
      </c>
      <c r="C32" s="2">
        <v>2</v>
      </c>
      <c r="D32" s="2"/>
      <c r="E32" s="2">
        <v>0.95</v>
      </c>
      <c r="F32" s="2">
        <v>0.85</v>
      </c>
      <c r="G32" s="2">
        <v>0.85</v>
      </c>
      <c r="H32" s="2">
        <v>0.85</v>
      </c>
      <c r="I32" s="70">
        <f t="shared" si="5"/>
        <v>0.79049999999999998</v>
      </c>
      <c r="J32" s="70">
        <f t="shared" si="6"/>
        <v>0.748</v>
      </c>
      <c r="K32" s="70">
        <f t="shared" si="7"/>
        <v>0.7054999999999999</v>
      </c>
      <c r="L32" s="73"/>
      <c r="M32" s="73" t="str">
        <f t="shared" si="8"/>
        <v>Constraint</v>
      </c>
      <c r="N32" s="2">
        <v>0.9</v>
      </c>
      <c r="O32" s="2">
        <v>0.9</v>
      </c>
      <c r="P32" s="2">
        <v>0.9</v>
      </c>
      <c r="Q32" s="70">
        <f t="shared" si="9"/>
        <v>0.83700000000000008</v>
      </c>
      <c r="R32" s="70">
        <f t="shared" si="10"/>
        <v>0.79200000000000004</v>
      </c>
      <c r="S32" s="70">
        <f t="shared" si="11"/>
        <v>0.747</v>
      </c>
      <c r="T32" s="73"/>
      <c r="U32" s="73" t="str">
        <f t="shared" si="12"/>
        <v>Constraint</v>
      </c>
    </row>
    <row r="33" spans="2:21" ht="31.5">
      <c r="B33" s="7" t="s">
        <v>30</v>
      </c>
      <c r="C33" s="2" t="s">
        <v>31</v>
      </c>
      <c r="D33" s="2"/>
      <c r="E33" s="2">
        <v>0.95</v>
      </c>
      <c r="F33" s="2">
        <v>0.9</v>
      </c>
      <c r="G33" s="2">
        <v>0.9</v>
      </c>
      <c r="H33" s="2">
        <v>0.9</v>
      </c>
      <c r="I33" s="70">
        <f t="shared" si="5"/>
        <v>0.83700000000000008</v>
      </c>
      <c r="J33" s="70">
        <f t="shared" si="6"/>
        <v>0.79200000000000004</v>
      </c>
      <c r="K33" s="70">
        <f t="shared" si="7"/>
        <v>0.747</v>
      </c>
      <c r="L33" s="73"/>
      <c r="M33" s="73" t="str">
        <f t="shared" si="8"/>
        <v>Constraint</v>
      </c>
      <c r="N33" s="2">
        <v>0.95</v>
      </c>
      <c r="O33" s="2">
        <v>0.95</v>
      </c>
      <c r="P33" s="2">
        <v>0.95</v>
      </c>
      <c r="Q33" s="70">
        <f t="shared" si="9"/>
        <v>0.88349999999999995</v>
      </c>
      <c r="R33" s="70">
        <f t="shared" si="10"/>
        <v>0.83599999999999985</v>
      </c>
      <c r="S33" s="70">
        <f t="shared" si="11"/>
        <v>0.78849999999999987</v>
      </c>
      <c r="T33" s="73"/>
      <c r="U33" s="73" t="str">
        <f t="shared" si="12"/>
        <v>Constraint</v>
      </c>
    </row>
    <row r="34" spans="2:21">
      <c r="B34" s="7" t="s">
        <v>27</v>
      </c>
      <c r="C34" s="109" t="s">
        <v>32</v>
      </c>
      <c r="D34" s="64"/>
      <c r="E34" s="2">
        <v>0.99</v>
      </c>
      <c r="F34" s="2">
        <v>7</v>
      </c>
      <c r="G34" s="2">
        <v>7.5</v>
      </c>
      <c r="H34" s="2">
        <v>7.7</v>
      </c>
      <c r="I34" s="70">
        <f t="shared" si="5"/>
        <v>6.8819999999999997</v>
      </c>
      <c r="J34" s="70">
        <f t="shared" si="6"/>
        <v>6.5119999999999996</v>
      </c>
      <c r="K34" s="70">
        <f t="shared" si="7"/>
        <v>6.1419999999999995</v>
      </c>
      <c r="L34" s="73"/>
      <c r="M34" s="73" t="str">
        <f t="shared" si="8"/>
        <v>Constraint</v>
      </c>
      <c r="N34" s="2">
        <v>8</v>
      </c>
      <c r="O34" s="2">
        <v>8</v>
      </c>
      <c r="P34" s="2">
        <v>8</v>
      </c>
      <c r="Q34" s="70">
        <f t="shared" si="9"/>
        <v>7.44</v>
      </c>
      <c r="R34" s="70">
        <f t="shared" si="10"/>
        <v>7.04</v>
      </c>
      <c r="S34" s="70">
        <f t="shared" si="11"/>
        <v>6.64</v>
      </c>
      <c r="T34" s="73"/>
      <c r="U34" s="73" t="str">
        <f t="shared" si="12"/>
        <v>Constraint</v>
      </c>
    </row>
    <row r="35" spans="2:21">
      <c r="B35" s="7" t="s">
        <v>28</v>
      </c>
      <c r="C35" s="110"/>
      <c r="D35" s="65"/>
      <c r="E35" s="2">
        <v>0.99</v>
      </c>
      <c r="F35" s="2">
        <v>8.5</v>
      </c>
      <c r="G35" s="2">
        <v>8.5</v>
      </c>
      <c r="H35" s="2">
        <v>8.6999999999999993</v>
      </c>
      <c r="I35" s="70">
        <f t="shared" si="5"/>
        <v>7.9670000000000005</v>
      </c>
      <c r="J35" s="70">
        <f t="shared" si="6"/>
        <v>7.5386666666666668</v>
      </c>
      <c r="K35" s="70">
        <f t="shared" si="7"/>
        <v>7.1103333333333332</v>
      </c>
      <c r="L35" s="73"/>
      <c r="M35" s="73" t="str">
        <f t="shared" si="8"/>
        <v>Constraint</v>
      </c>
      <c r="N35" s="2">
        <v>9</v>
      </c>
      <c r="O35" s="2">
        <v>9</v>
      </c>
      <c r="P35" s="2">
        <v>9</v>
      </c>
      <c r="Q35" s="70">
        <f t="shared" si="9"/>
        <v>8.370000000000001</v>
      </c>
      <c r="R35" s="70">
        <f t="shared" si="10"/>
        <v>7.92</v>
      </c>
      <c r="S35" s="70">
        <f t="shared" si="11"/>
        <v>7.47</v>
      </c>
      <c r="T35" s="73"/>
      <c r="U35" s="73" t="str">
        <f t="shared" si="12"/>
        <v>Constraint</v>
      </c>
    </row>
    <row r="36" spans="2:21">
      <c r="B36" s="7" t="s">
        <v>29</v>
      </c>
      <c r="C36" s="111"/>
      <c r="D36" s="66"/>
      <c r="E36" s="2">
        <v>0.99</v>
      </c>
      <c r="F36" s="6">
        <f>F34*0.55+F35*0.45</f>
        <v>7.6750000000000007</v>
      </c>
      <c r="G36" s="6">
        <f t="shared" ref="G36" si="14">G34*0.55+G35*0.45</f>
        <v>7.95</v>
      </c>
      <c r="H36" s="6">
        <f t="shared" ref="H36" si="15">H34*0.55+H35*0.45</f>
        <v>8.15</v>
      </c>
      <c r="I36" s="70">
        <f t="shared" si="5"/>
        <v>7.3702500000000004</v>
      </c>
      <c r="J36" s="70">
        <f t="shared" si="6"/>
        <v>6.9740000000000002</v>
      </c>
      <c r="K36" s="70">
        <f t="shared" si="7"/>
        <v>6.5777499999999991</v>
      </c>
      <c r="L36" s="73"/>
      <c r="M36" s="73" t="str">
        <f t="shared" si="8"/>
        <v>Constraint</v>
      </c>
      <c r="N36" s="6">
        <f t="shared" ref="N36" si="16">N34*0.55+N35*0.45</f>
        <v>8.4499999999999993</v>
      </c>
      <c r="O36" s="6">
        <f t="shared" ref="O36" si="17">O34*0.55+O35*0.45</f>
        <v>8.4499999999999993</v>
      </c>
      <c r="P36" s="6">
        <f t="shared" ref="P36" si="18">P34*0.55+P35*0.45</f>
        <v>8.4499999999999993</v>
      </c>
      <c r="Q36" s="70">
        <f t="shared" si="9"/>
        <v>7.8584999999999994</v>
      </c>
      <c r="R36" s="70">
        <f t="shared" si="10"/>
        <v>7.4359999999999991</v>
      </c>
      <c r="S36" s="70">
        <f t="shared" si="11"/>
        <v>7.0134999999999987</v>
      </c>
      <c r="T36" s="73"/>
      <c r="U36" s="73" t="str">
        <f t="shared" si="12"/>
        <v>Constraint</v>
      </c>
    </row>
    <row r="37" spans="2:21">
      <c r="B37" s="7" t="s">
        <v>37</v>
      </c>
      <c r="C37" s="2" t="s">
        <v>25</v>
      </c>
      <c r="D37" s="2"/>
      <c r="E37" s="2">
        <v>0.95</v>
      </c>
      <c r="F37" s="2">
        <v>0.85</v>
      </c>
      <c r="G37" s="2">
        <v>0.85</v>
      </c>
      <c r="H37" s="2">
        <v>0.85</v>
      </c>
      <c r="I37" s="70">
        <f t="shared" si="5"/>
        <v>0.79049999999999998</v>
      </c>
      <c r="J37" s="70">
        <f t="shared" si="6"/>
        <v>0.748</v>
      </c>
      <c r="K37" s="70">
        <f t="shared" si="7"/>
        <v>0.7054999999999999</v>
      </c>
      <c r="L37" s="73"/>
      <c r="M37" s="73" t="str">
        <f t="shared" si="8"/>
        <v>Constraint</v>
      </c>
      <c r="N37" s="2">
        <v>0.9</v>
      </c>
      <c r="O37" s="2">
        <v>0.9</v>
      </c>
      <c r="P37" s="2">
        <v>0.9</v>
      </c>
      <c r="Q37" s="70">
        <f t="shared" si="9"/>
        <v>0.83700000000000008</v>
      </c>
      <c r="R37" s="70">
        <f t="shared" si="10"/>
        <v>0.79200000000000004</v>
      </c>
      <c r="S37" s="70">
        <f t="shared" si="11"/>
        <v>0.747</v>
      </c>
      <c r="T37" s="73"/>
      <c r="U37" s="73" t="str">
        <f t="shared" si="12"/>
        <v>Constraint</v>
      </c>
    </row>
    <row r="38" spans="2:21">
      <c r="B38" s="7" t="s">
        <v>38</v>
      </c>
      <c r="C38" s="2" t="s">
        <v>26</v>
      </c>
      <c r="D38" s="2"/>
      <c r="E38" s="2">
        <v>0.98</v>
      </c>
      <c r="F38" s="2">
        <v>1000</v>
      </c>
      <c r="G38" s="2">
        <v>1000</v>
      </c>
      <c r="H38" s="2">
        <v>1000</v>
      </c>
      <c r="I38" s="70">
        <f t="shared" si="5"/>
        <v>930</v>
      </c>
      <c r="J38" s="70">
        <f t="shared" si="6"/>
        <v>880</v>
      </c>
      <c r="K38" s="70">
        <f t="shared" si="7"/>
        <v>830</v>
      </c>
      <c r="L38" s="73"/>
      <c r="M38" s="73" t="str">
        <f t="shared" si="8"/>
        <v>Constraint</v>
      </c>
      <c r="N38" s="2">
        <v>1500</v>
      </c>
      <c r="O38" s="2">
        <v>1500</v>
      </c>
      <c r="P38" s="2">
        <v>1500</v>
      </c>
      <c r="Q38" s="70">
        <f t="shared" si="9"/>
        <v>1395</v>
      </c>
      <c r="R38" s="70">
        <f t="shared" si="10"/>
        <v>1320</v>
      </c>
      <c r="S38" s="70">
        <f t="shared" si="11"/>
        <v>1245</v>
      </c>
      <c r="T38" s="73"/>
      <c r="U38" s="73" t="str">
        <f t="shared" si="12"/>
        <v>Constraint</v>
      </c>
    </row>
    <row r="39" spans="2:21">
      <c r="B39" s="7" t="s">
        <v>39</v>
      </c>
      <c r="C39" s="2" t="s">
        <v>26</v>
      </c>
      <c r="D39" s="2"/>
      <c r="E39" s="2">
        <v>0.98</v>
      </c>
      <c r="F39" s="2">
        <v>0.5</v>
      </c>
      <c r="G39" s="2">
        <v>0.5</v>
      </c>
      <c r="H39" s="2">
        <v>0.5</v>
      </c>
      <c r="I39" s="70">
        <f t="shared" si="5"/>
        <v>0.46500000000000002</v>
      </c>
      <c r="J39" s="70">
        <f t="shared" si="6"/>
        <v>0.44</v>
      </c>
      <c r="K39" s="70">
        <f t="shared" si="7"/>
        <v>0.41499999999999998</v>
      </c>
      <c r="L39" s="73"/>
      <c r="M39" s="73" t="str">
        <f t="shared" si="8"/>
        <v>Constraint</v>
      </c>
      <c r="N39" s="2">
        <v>0.5</v>
      </c>
      <c r="O39" s="2">
        <v>0.5</v>
      </c>
      <c r="P39" s="2">
        <v>0.5</v>
      </c>
      <c r="Q39" s="70">
        <f t="shared" si="9"/>
        <v>0.46500000000000002</v>
      </c>
      <c r="R39" s="70">
        <f t="shared" si="10"/>
        <v>0.44</v>
      </c>
      <c r="S39" s="70">
        <f t="shared" si="11"/>
        <v>0.41499999999999998</v>
      </c>
      <c r="T39" s="73"/>
      <c r="U39" s="73" t="str">
        <f t="shared" si="12"/>
        <v>Constraint</v>
      </c>
    </row>
    <row r="40" spans="2:21">
      <c r="B40" s="7" t="s">
        <v>40</v>
      </c>
      <c r="C40" s="2" t="s">
        <v>26</v>
      </c>
      <c r="D40" s="2"/>
      <c r="E40" s="2">
        <v>0.98</v>
      </c>
      <c r="F40" s="2">
        <v>0.75</v>
      </c>
      <c r="G40" s="2">
        <v>0.75</v>
      </c>
      <c r="H40" s="2">
        <v>0.75</v>
      </c>
      <c r="I40" s="70">
        <f t="shared" si="5"/>
        <v>0.69750000000000001</v>
      </c>
      <c r="J40" s="70">
        <f t="shared" si="6"/>
        <v>0.66</v>
      </c>
      <c r="K40" s="70">
        <f t="shared" si="7"/>
        <v>0.62249999999999994</v>
      </c>
      <c r="L40" s="73"/>
      <c r="M40" s="73" t="str">
        <f t="shared" si="8"/>
        <v>Constraint</v>
      </c>
      <c r="N40" s="2">
        <v>0.75</v>
      </c>
      <c r="O40" s="2">
        <v>0.75</v>
      </c>
      <c r="P40" s="2">
        <v>0.75</v>
      </c>
      <c r="Q40" s="70">
        <f t="shared" si="9"/>
        <v>0.69750000000000001</v>
      </c>
      <c r="R40" s="70">
        <f t="shared" si="10"/>
        <v>0.66</v>
      </c>
      <c r="S40" s="70">
        <f t="shared" si="11"/>
        <v>0.62249999999999994</v>
      </c>
      <c r="T40" s="73"/>
      <c r="U40" s="73" t="str">
        <f t="shared" si="12"/>
        <v>Constraint</v>
      </c>
    </row>
    <row r="41" spans="2:21">
      <c r="B41" s="7" t="s">
        <v>22</v>
      </c>
      <c r="C41" s="2">
        <v>2</v>
      </c>
      <c r="D41" s="2"/>
      <c r="E41" s="2">
        <v>0.95</v>
      </c>
      <c r="F41" s="2">
        <v>0.03</v>
      </c>
      <c r="G41" s="2">
        <v>0.03</v>
      </c>
      <c r="H41" s="2">
        <v>0.03</v>
      </c>
      <c r="I41" s="70">
        <f t="shared" si="5"/>
        <v>2.7900000000000001E-2</v>
      </c>
      <c r="J41" s="70">
        <f t="shared" si="6"/>
        <v>2.64E-2</v>
      </c>
      <c r="K41" s="70">
        <f t="shared" si="7"/>
        <v>2.4899999999999999E-2</v>
      </c>
      <c r="L41" s="73"/>
      <c r="M41" s="73" t="str">
        <f t="shared" si="8"/>
        <v>Constraint</v>
      </c>
      <c r="N41" s="2">
        <v>0.02</v>
      </c>
      <c r="O41" s="2">
        <v>0.02</v>
      </c>
      <c r="P41" s="2">
        <v>0.02</v>
      </c>
      <c r="Q41" s="70">
        <f t="shared" si="9"/>
        <v>1.8600000000000002E-2</v>
      </c>
      <c r="R41" s="70">
        <f t="shared" si="10"/>
        <v>1.7600000000000001E-2</v>
      </c>
      <c r="S41" s="70">
        <f t="shared" si="11"/>
        <v>1.66E-2</v>
      </c>
      <c r="T41" s="73"/>
      <c r="U41" s="73" t="str">
        <f t="shared" si="12"/>
        <v>Constraint</v>
      </c>
    </row>
    <row r="42" spans="2:21">
      <c r="B42" s="7" t="s">
        <v>23</v>
      </c>
      <c r="C42" s="2">
        <v>2</v>
      </c>
      <c r="D42" s="2"/>
      <c r="E42" s="2">
        <v>0.95</v>
      </c>
      <c r="F42" s="2">
        <v>0.85</v>
      </c>
      <c r="G42" s="2">
        <v>0.85</v>
      </c>
      <c r="H42" s="2">
        <v>0.85</v>
      </c>
      <c r="I42" s="70">
        <f t="shared" si="5"/>
        <v>0.79049999999999998</v>
      </c>
      <c r="J42" s="70">
        <f t="shared" si="6"/>
        <v>0.748</v>
      </c>
      <c r="K42" s="70">
        <f t="shared" si="7"/>
        <v>0.7054999999999999</v>
      </c>
      <c r="L42" s="73"/>
      <c r="M42" s="73" t="str">
        <f t="shared" si="8"/>
        <v>Constraint</v>
      </c>
      <c r="N42" s="2">
        <v>0.9</v>
      </c>
      <c r="O42" s="2">
        <v>0.9</v>
      </c>
      <c r="P42" s="2">
        <v>0.9</v>
      </c>
      <c r="Q42" s="70">
        <f t="shared" si="9"/>
        <v>0.83700000000000008</v>
      </c>
      <c r="R42" s="70">
        <f t="shared" si="10"/>
        <v>0.79200000000000004</v>
      </c>
      <c r="S42" s="70">
        <f t="shared" si="11"/>
        <v>0.747</v>
      </c>
      <c r="T42" s="73"/>
      <c r="U42" s="73" t="str">
        <f t="shared" si="12"/>
        <v>Constraint</v>
      </c>
    </row>
    <row r="43" spans="2:21" ht="31.5">
      <c r="B43" s="7" t="s">
        <v>30</v>
      </c>
      <c r="C43" s="2" t="s">
        <v>31</v>
      </c>
      <c r="D43" s="2"/>
      <c r="E43" s="2">
        <v>0.95</v>
      </c>
      <c r="F43" s="2">
        <v>0.9</v>
      </c>
      <c r="G43" s="2">
        <v>0.9</v>
      </c>
      <c r="H43" s="2">
        <v>0.9</v>
      </c>
      <c r="I43" s="70">
        <f t="shared" si="5"/>
        <v>0.83700000000000008</v>
      </c>
      <c r="J43" s="70">
        <f t="shared" si="6"/>
        <v>0.79200000000000004</v>
      </c>
      <c r="K43" s="70">
        <f t="shared" si="7"/>
        <v>0.747</v>
      </c>
      <c r="L43" s="73"/>
      <c r="M43" s="73" t="str">
        <f t="shared" si="8"/>
        <v>Constraint</v>
      </c>
      <c r="N43" s="2">
        <v>0.95</v>
      </c>
      <c r="O43" s="2">
        <v>0.95</v>
      </c>
      <c r="P43" s="2">
        <v>0.95</v>
      </c>
      <c r="Q43" s="70">
        <f t="shared" si="9"/>
        <v>0.88349999999999995</v>
      </c>
      <c r="R43" s="70">
        <f t="shared" si="10"/>
        <v>0.83599999999999985</v>
      </c>
      <c r="S43" s="70">
        <f t="shared" si="11"/>
        <v>0.78849999999999987</v>
      </c>
      <c r="T43" s="73"/>
      <c r="U43" s="73" t="str">
        <f t="shared" si="12"/>
        <v>Constraint</v>
      </c>
    </row>
    <row r="44" spans="2:21">
      <c r="B44" s="7" t="s">
        <v>27</v>
      </c>
      <c r="C44" s="109" t="s">
        <v>32</v>
      </c>
      <c r="D44" s="64"/>
      <c r="E44" s="2">
        <v>0.99</v>
      </c>
      <c r="F44" s="2">
        <v>7</v>
      </c>
      <c r="G44" s="2">
        <v>7.5</v>
      </c>
      <c r="H44" s="2">
        <v>7.7</v>
      </c>
      <c r="I44" s="70">
        <f t="shared" si="5"/>
        <v>6.8819999999999997</v>
      </c>
      <c r="J44" s="70">
        <f t="shared" si="6"/>
        <v>6.5119999999999996</v>
      </c>
      <c r="K44" s="70">
        <f t="shared" si="7"/>
        <v>6.1419999999999995</v>
      </c>
      <c r="L44" s="73"/>
      <c r="M44" s="73" t="str">
        <f t="shared" si="8"/>
        <v>Constraint</v>
      </c>
      <c r="N44" s="2">
        <v>8</v>
      </c>
      <c r="O44" s="2">
        <v>8</v>
      </c>
      <c r="P44" s="2">
        <v>8</v>
      </c>
      <c r="Q44" s="70">
        <f t="shared" si="9"/>
        <v>7.44</v>
      </c>
      <c r="R44" s="70">
        <f t="shared" si="10"/>
        <v>7.04</v>
      </c>
      <c r="S44" s="70">
        <f t="shared" si="11"/>
        <v>6.64</v>
      </c>
      <c r="T44" s="73"/>
      <c r="U44" s="73" t="str">
        <f t="shared" si="12"/>
        <v>Constraint</v>
      </c>
    </row>
    <row r="45" spans="2:21">
      <c r="B45" s="7" t="s">
        <v>28</v>
      </c>
      <c r="C45" s="110"/>
      <c r="D45" s="65"/>
      <c r="E45" s="2">
        <v>0.99</v>
      </c>
      <c r="F45" s="2">
        <v>8.5</v>
      </c>
      <c r="G45" s="2">
        <v>8.5</v>
      </c>
      <c r="H45" s="2">
        <v>8.6999999999999993</v>
      </c>
      <c r="I45" s="70">
        <f t="shared" si="5"/>
        <v>7.9670000000000005</v>
      </c>
      <c r="J45" s="70">
        <f t="shared" si="6"/>
        <v>7.5386666666666668</v>
      </c>
      <c r="K45" s="70">
        <f t="shared" si="7"/>
        <v>7.1103333333333332</v>
      </c>
      <c r="L45" s="73"/>
      <c r="M45" s="73" t="str">
        <f t="shared" si="8"/>
        <v>Constraint</v>
      </c>
      <c r="N45" s="2">
        <v>9</v>
      </c>
      <c r="O45" s="2">
        <v>9</v>
      </c>
      <c r="P45" s="2">
        <v>9</v>
      </c>
      <c r="Q45" s="70">
        <f t="shared" si="9"/>
        <v>8.370000000000001</v>
      </c>
      <c r="R45" s="70">
        <f t="shared" si="10"/>
        <v>7.92</v>
      </c>
      <c r="S45" s="70">
        <f t="shared" si="11"/>
        <v>7.47</v>
      </c>
      <c r="T45" s="73"/>
      <c r="U45" s="73" t="str">
        <f t="shared" si="12"/>
        <v>Constraint</v>
      </c>
    </row>
    <row r="46" spans="2:21">
      <c r="B46" s="7" t="s">
        <v>29</v>
      </c>
      <c r="C46" s="111"/>
      <c r="D46" s="66"/>
      <c r="E46" s="2">
        <v>0.99</v>
      </c>
      <c r="F46" s="6">
        <f>F44*0.55+F45*0.45</f>
        <v>7.6750000000000007</v>
      </c>
      <c r="G46" s="6">
        <f t="shared" ref="G46" si="19">G44*0.55+G45*0.45</f>
        <v>7.95</v>
      </c>
      <c r="H46" s="6">
        <f t="shared" ref="H46" si="20">H44*0.55+H45*0.45</f>
        <v>8.15</v>
      </c>
      <c r="I46" s="70">
        <f t="shared" si="5"/>
        <v>7.3702500000000004</v>
      </c>
      <c r="J46" s="70">
        <f t="shared" si="6"/>
        <v>6.9740000000000002</v>
      </c>
      <c r="K46" s="70">
        <f t="shared" si="7"/>
        <v>6.5777499999999991</v>
      </c>
      <c r="L46" s="73"/>
      <c r="M46" s="73" t="str">
        <f t="shared" si="8"/>
        <v>Constraint</v>
      </c>
      <c r="N46" s="6">
        <f t="shared" ref="N46" si="21">N44*0.55+N45*0.45</f>
        <v>8.4499999999999993</v>
      </c>
      <c r="O46" s="6">
        <f t="shared" ref="O46" si="22">O44*0.55+O45*0.45</f>
        <v>8.4499999999999993</v>
      </c>
      <c r="P46" s="6">
        <f t="shared" ref="P46" si="23">P44*0.55+P45*0.45</f>
        <v>8.4499999999999993</v>
      </c>
      <c r="Q46" s="70">
        <f t="shared" si="9"/>
        <v>7.8584999999999994</v>
      </c>
      <c r="R46" s="70">
        <f t="shared" si="10"/>
        <v>7.4359999999999991</v>
      </c>
      <c r="S46" s="70">
        <f t="shared" si="11"/>
        <v>7.0134999999999987</v>
      </c>
      <c r="T46" s="73"/>
      <c r="U46" s="73" t="str">
        <f t="shared" si="12"/>
        <v>Constraint</v>
      </c>
    </row>
    <row r="47" spans="2:21" ht="31.5">
      <c r="B47" s="7" t="s">
        <v>44</v>
      </c>
      <c r="C47" s="2" t="s">
        <v>25</v>
      </c>
      <c r="D47" s="2"/>
      <c r="E47" s="2">
        <v>0.95</v>
      </c>
      <c r="F47" s="2">
        <v>0.85</v>
      </c>
      <c r="G47" s="2">
        <v>0.85</v>
      </c>
      <c r="H47" s="2">
        <v>0.85</v>
      </c>
      <c r="I47" s="70">
        <f t="shared" si="5"/>
        <v>0.79049999999999998</v>
      </c>
      <c r="J47" s="70">
        <f t="shared" si="6"/>
        <v>0.748</v>
      </c>
      <c r="K47" s="70">
        <f t="shared" si="7"/>
        <v>0.7054999999999999</v>
      </c>
      <c r="L47" s="73"/>
      <c r="M47" s="73" t="str">
        <f t="shared" si="8"/>
        <v>Constraint</v>
      </c>
      <c r="N47" s="2">
        <v>0.9</v>
      </c>
      <c r="O47" s="2">
        <v>0.9</v>
      </c>
      <c r="P47" s="2">
        <v>0.9</v>
      </c>
      <c r="Q47" s="70">
        <f t="shared" si="9"/>
        <v>0.83700000000000008</v>
      </c>
      <c r="R47" s="70">
        <f t="shared" si="10"/>
        <v>0.79200000000000004</v>
      </c>
      <c r="S47" s="70">
        <f t="shared" si="11"/>
        <v>0.747</v>
      </c>
      <c r="T47" s="73"/>
      <c r="U47" s="73" t="str">
        <f t="shared" si="12"/>
        <v>Constraint</v>
      </c>
    </row>
    <row r="48" spans="2:21" ht="31.5">
      <c r="B48" s="7" t="s">
        <v>41</v>
      </c>
      <c r="C48" s="2" t="s">
        <v>26</v>
      </c>
      <c r="D48" s="2"/>
      <c r="E48" s="2">
        <v>0.98</v>
      </c>
      <c r="F48" s="2">
        <v>1000</v>
      </c>
      <c r="G48" s="2">
        <v>1000</v>
      </c>
      <c r="H48" s="2">
        <v>1000</v>
      </c>
      <c r="I48" s="70">
        <f t="shared" si="5"/>
        <v>930</v>
      </c>
      <c r="J48" s="70">
        <f t="shared" si="6"/>
        <v>880</v>
      </c>
      <c r="K48" s="70">
        <f t="shared" si="7"/>
        <v>830</v>
      </c>
      <c r="L48" s="73"/>
      <c r="M48" s="73" t="str">
        <f t="shared" si="8"/>
        <v>Constraint</v>
      </c>
      <c r="N48" s="2">
        <v>1500</v>
      </c>
      <c r="O48" s="2">
        <v>1500</v>
      </c>
      <c r="P48" s="2">
        <v>1500</v>
      </c>
      <c r="Q48" s="70">
        <f t="shared" si="9"/>
        <v>1395</v>
      </c>
      <c r="R48" s="70">
        <f t="shared" si="10"/>
        <v>1320</v>
      </c>
      <c r="S48" s="70">
        <f t="shared" si="11"/>
        <v>1245</v>
      </c>
      <c r="T48" s="73"/>
      <c r="U48" s="73" t="str">
        <f t="shared" si="12"/>
        <v>Constraint</v>
      </c>
    </row>
    <row r="49" spans="2:21" ht="31.5">
      <c r="B49" s="7" t="s">
        <v>43</v>
      </c>
      <c r="C49" s="2" t="s">
        <v>26</v>
      </c>
      <c r="D49" s="2"/>
      <c r="E49" s="2">
        <v>0.98</v>
      </c>
      <c r="F49" s="2">
        <v>0.5</v>
      </c>
      <c r="G49" s="2">
        <v>0.5</v>
      </c>
      <c r="H49" s="2">
        <v>0.5</v>
      </c>
      <c r="I49" s="70">
        <f t="shared" si="5"/>
        <v>0.46500000000000002</v>
      </c>
      <c r="J49" s="70">
        <f t="shared" si="6"/>
        <v>0.44</v>
      </c>
      <c r="K49" s="70">
        <f t="shared" si="7"/>
        <v>0.41499999999999998</v>
      </c>
      <c r="L49" s="73"/>
      <c r="M49" s="73" t="str">
        <f t="shared" si="8"/>
        <v>Constraint</v>
      </c>
      <c r="N49" s="2">
        <v>0.5</v>
      </c>
      <c r="O49" s="2">
        <v>0.5</v>
      </c>
      <c r="P49" s="2">
        <v>0.5</v>
      </c>
      <c r="Q49" s="70">
        <f t="shared" si="9"/>
        <v>0.46500000000000002</v>
      </c>
      <c r="R49" s="70">
        <f t="shared" si="10"/>
        <v>0.44</v>
      </c>
      <c r="S49" s="70">
        <f t="shared" si="11"/>
        <v>0.41499999999999998</v>
      </c>
      <c r="T49" s="73"/>
      <c r="U49" s="73" t="str">
        <f t="shared" si="12"/>
        <v>Constraint</v>
      </c>
    </row>
    <row r="50" spans="2:21" ht="31.5">
      <c r="B50" s="7" t="s">
        <v>42</v>
      </c>
      <c r="C50" s="2" t="s">
        <v>26</v>
      </c>
      <c r="D50" s="2"/>
      <c r="E50" s="2">
        <v>0.98</v>
      </c>
      <c r="F50" s="2">
        <v>0.75</v>
      </c>
      <c r="G50" s="2">
        <v>0.75</v>
      </c>
      <c r="H50" s="2">
        <v>0.75</v>
      </c>
      <c r="I50" s="70">
        <f t="shared" si="5"/>
        <v>0.69750000000000001</v>
      </c>
      <c r="J50" s="70">
        <f t="shared" si="6"/>
        <v>0.66</v>
      </c>
      <c r="K50" s="70">
        <f t="shared" si="7"/>
        <v>0.62249999999999994</v>
      </c>
      <c r="L50" s="73"/>
      <c r="M50" s="73" t="str">
        <f t="shared" si="8"/>
        <v>Constraint</v>
      </c>
      <c r="N50" s="2">
        <v>0.75</v>
      </c>
      <c r="O50" s="2">
        <v>0.75</v>
      </c>
      <c r="P50" s="2">
        <v>0.75</v>
      </c>
      <c r="Q50" s="70">
        <f t="shared" si="9"/>
        <v>0.69750000000000001</v>
      </c>
      <c r="R50" s="70">
        <f t="shared" si="10"/>
        <v>0.66</v>
      </c>
      <c r="S50" s="70">
        <f t="shared" si="11"/>
        <v>0.62249999999999994</v>
      </c>
      <c r="T50" s="73"/>
      <c r="U50" s="73" t="str">
        <f t="shared" si="12"/>
        <v>Constraint</v>
      </c>
    </row>
    <row r="51" spans="2:21">
      <c r="B51" s="7" t="s">
        <v>22</v>
      </c>
      <c r="C51" s="2">
        <v>2</v>
      </c>
      <c r="D51" s="2"/>
      <c r="E51" s="2">
        <v>0.95</v>
      </c>
      <c r="F51" s="2">
        <v>0.03</v>
      </c>
      <c r="G51" s="2">
        <v>0.03</v>
      </c>
      <c r="H51" s="2">
        <v>0.03</v>
      </c>
      <c r="I51" s="70">
        <f t="shared" si="5"/>
        <v>2.7900000000000001E-2</v>
      </c>
      <c r="J51" s="70">
        <f t="shared" si="6"/>
        <v>2.64E-2</v>
      </c>
      <c r="K51" s="70">
        <f t="shared" si="7"/>
        <v>2.4899999999999999E-2</v>
      </c>
      <c r="L51" s="73"/>
      <c r="M51" s="73" t="str">
        <f t="shared" si="8"/>
        <v>Constraint</v>
      </c>
      <c r="N51" s="2">
        <v>0.02</v>
      </c>
      <c r="O51" s="2">
        <v>0.02</v>
      </c>
      <c r="P51" s="2">
        <v>0.02</v>
      </c>
      <c r="Q51" s="70">
        <f t="shared" si="9"/>
        <v>1.8600000000000002E-2</v>
      </c>
      <c r="R51" s="70">
        <f t="shared" si="10"/>
        <v>1.7600000000000001E-2</v>
      </c>
      <c r="S51" s="70">
        <f t="shared" si="11"/>
        <v>1.66E-2</v>
      </c>
      <c r="T51" s="73"/>
      <c r="U51" s="73" t="str">
        <f t="shared" si="12"/>
        <v>Constraint</v>
      </c>
    </row>
    <row r="52" spans="2:21">
      <c r="B52" s="7" t="s">
        <v>23</v>
      </c>
      <c r="C52" s="2">
        <v>2</v>
      </c>
      <c r="D52" s="2"/>
      <c r="E52" s="2">
        <v>0.95</v>
      </c>
      <c r="F52" s="2">
        <v>0.85</v>
      </c>
      <c r="G52" s="2">
        <v>0.85</v>
      </c>
      <c r="H52" s="2">
        <v>0.85</v>
      </c>
      <c r="I52" s="70">
        <f t="shared" si="5"/>
        <v>0.79049999999999998</v>
      </c>
      <c r="J52" s="70">
        <f t="shared" si="6"/>
        <v>0.748</v>
      </c>
      <c r="K52" s="70">
        <f t="shared" si="7"/>
        <v>0.7054999999999999</v>
      </c>
      <c r="L52" s="73"/>
      <c r="M52" s="73" t="str">
        <f t="shared" si="8"/>
        <v>Constraint</v>
      </c>
      <c r="N52" s="2">
        <v>0.9</v>
      </c>
      <c r="O52" s="2">
        <v>0.9</v>
      </c>
      <c r="P52" s="2">
        <v>0.9</v>
      </c>
      <c r="Q52" s="70">
        <f t="shared" si="9"/>
        <v>0.83700000000000008</v>
      </c>
      <c r="R52" s="70">
        <f t="shared" si="10"/>
        <v>0.79200000000000004</v>
      </c>
      <c r="S52" s="70">
        <f t="shared" si="11"/>
        <v>0.747</v>
      </c>
      <c r="T52" s="73"/>
      <c r="U52" s="73" t="str">
        <f t="shared" si="12"/>
        <v>Constraint</v>
      </c>
    </row>
    <row r="53" spans="2:21" ht="31.5">
      <c r="B53" s="7" t="s">
        <v>30</v>
      </c>
      <c r="C53" s="2" t="s">
        <v>31</v>
      </c>
      <c r="D53" s="2"/>
      <c r="E53" s="2">
        <v>0.95</v>
      </c>
      <c r="F53" s="2">
        <v>0.9</v>
      </c>
      <c r="G53" s="2">
        <v>0.9</v>
      </c>
      <c r="H53" s="2">
        <v>0.9</v>
      </c>
      <c r="I53" s="70">
        <f t="shared" si="5"/>
        <v>0.83700000000000008</v>
      </c>
      <c r="J53" s="70">
        <f t="shared" si="6"/>
        <v>0.79200000000000004</v>
      </c>
      <c r="K53" s="70">
        <f t="shared" si="7"/>
        <v>0.747</v>
      </c>
      <c r="L53" s="73"/>
      <c r="M53" s="73" t="str">
        <f t="shared" si="8"/>
        <v>Constraint</v>
      </c>
      <c r="N53" s="2">
        <v>0.95</v>
      </c>
      <c r="O53" s="2">
        <v>0.95</v>
      </c>
      <c r="P53" s="2">
        <v>0.95</v>
      </c>
      <c r="Q53" s="70">
        <f t="shared" si="9"/>
        <v>0.88349999999999995</v>
      </c>
      <c r="R53" s="70">
        <f t="shared" si="10"/>
        <v>0.83599999999999985</v>
      </c>
      <c r="S53" s="70">
        <f t="shared" si="11"/>
        <v>0.78849999999999987</v>
      </c>
      <c r="T53" s="73"/>
      <c r="U53" s="73" t="str">
        <f t="shared" si="12"/>
        <v>Constraint</v>
      </c>
    </row>
    <row r="54" spans="2:21">
      <c r="B54" s="7" t="s">
        <v>27</v>
      </c>
      <c r="C54" s="109" t="s">
        <v>32</v>
      </c>
      <c r="D54" s="64"/>
      <c r="E54" s="2">
        <v>0.99</v>
      </c>
      <c r="F54" s="2">
        <v>7</v>
      </c>
      <c r="G54" s="2">
        <v>7.5</v>
      </c>
      <c r="H54" s="2">
        <v>7.7</v>
      </c>
      <c r="I54" s="70">
        <f t="shared" si="5"/>
        <v>6.8819999999999997</v>
      </c>
      <c r="J54" s="70">
        <f t="shared" si="6"/>
        <v>6.5119999999999996</v>
      </c>
      <c r="K54" s="70">
        <f t="shared" si="7"/>
        <v>6.1419999999999995</v>
      </c>
      <c r="L54" s="73"/>
      <c r="M54" s="73" t="str">
        <f t="shared" si="8"/>
        <v>Constraint</v>
      </c>
      <c r="N54" s="2">
        <v>8</v>
      </c>
      <c r="O54" s="2">
        <v>8</v>
      </c>
      <c r="P54" s="2">
        <v>8</v>
      </c>
      <c r="Q54" s="70">
        <f t="shared" si="9"/>
        <v>7.44</v>
      </c>
      <c r="R54" s="70">
        <f t="shared" si="10"/>
        <v>7.04</v>
      </c>
      <c r="S54" s="70">
        <f t="shared" si="11"/>
        <v>6.64</v>
      </c>
      <c r="T54" s="73"/>
      <c r="U54" s="73" t="str">
        <f t="shared" si="12"/>
        <v>Constraint</v>
      </c>
    </row>
    <row r="55" spans="2:21">
      <c r="B55" s="7" t="s">
        <v>28</v>
      </c>
      <c r="C55" s="110"/>
      <c r="D55" s="65"/>
      <c r="E55" s="2">
        <v>0.99</v>
      </c>
      <c r="F55" s="2">
        <v>8.5</v>
      </c>
      <c r="G55" s="2">
        <v>8.5</v>
      </c>
      <c r="H55" s="2">
        <v>8.6999999999999993</v>
      </c>
      <c r="I55" s="70">
        <f t="shared" si="5"/>
        <v>7.9670000000000005</v>
      </c>
      <c r="J55" s="70">
        <f t="shared" si="6"/>
        <v>7.5386666666666668</v>
      </c>
      <c r="K55" s="70">
        <f t="shared" si="7"/>
        <v>7.1103333333333332</v>
      </c>
      <c r="L55" s="73"/>
      <c r="M55" s="73" t="str">
        <f t="shared" si="8"/>
        <v>Constraint</v>
      </c>
      <c r="N55" s="2">
        <v>9</v>
      </c>
      <c r="O55" s="2">
        <v>9</v>
      </c>
      <c r="P55" s="2">
        <v>9</v>
      </c>
      <c r="Q55" s="70">
        <f t="shared" si="9"/>
        <v>8.370000000000001</v>
      </c>
      <c r="R55" s="70">
        <f t="shared" si="10"/>
        <v>7.92</v>
      </c>
      <c r="S55" s="70">
        <f t="shared" si="11"/>
        <v>7.47</v>
      </c>
      <c r="T55" s="73"/>
      <c r="U55" s="73" t="str">
        <f t="shared" si="12"/>
        <v>Constraint</v>
      </c>
    </row>
    <row r="56" spans="2:21">
      <c r="B56" s="7" t="s">
        <v>29</v>
      </c>
      <c r="C56" s="111"/>
      <c r="D56" s="66"/>
      <c r="E56" s="2">
        <v>0.99</v>
      </c>
      <c r="F56" s="6">
        <f>F54*0.55+F55*0.45</f>
        <v>7.6750000000000007</v>
      </c>
      <c r="G56" s="6">
        <f t="shared" ref="G56" si="24">G54*0.55+G55*0.45</f>
        <v>7.95</v>
      </c>
      <c r="H56" s="6">
        <f t="shared" ref="H56" si="25">H54*0.55+H55*0.45</f>
        <v>8.15</v>
      </c>
      <c r="I56" s="70">
        <f t="shared" si="5"/>
        <v>7.3702500000000004</v>
      </c>
      <c r="J56" s="70">
        <f t="shared" si="6"/>
        <v>6.9740000000000002</v>
      </c>
      <c r="K56" s="70">
        <f t="shared" si="7"/>
        <v>6.5777499999999991</v>
      </c>
      <c r="L56" s="73"/>
      <c r="M56" s="73" t="str">
        <f t="shared" si="8"/>
        <v>Constraint</v>
      </c>
      <c r="N56" s="6">
        <f t="shared" ref="N56" si="26">N54*0.55+N55*0.45</f>
        <v>8.4499999999999993</v>
      </c>
      <c r="O56" s="6">
        <f t="shared" ref="O56" si="27">O54*0.55+O55*0.45</f>
        <v>8.4499999999999993</v>
      </c>
      <c r="P56" s="6">
        <f t="shared" ref="P56" si="28">P54*0.55+P55*0.45</f>
        <v>8.4499999999999993</v>
      </c>
      <c r="Q56" s="70">
        <f t="shared" si="9"/>
        <v>7.8584999999999994</v>
      </c>
      <c r="R56" s="70">
        <f t="shared" si="10"/>
        <v>7.4359999999999991</v>
      </c>
      <c r="S56" s="70">
        <f t="shared" si="11"/>
        <v>7.0134999999999987</v>
      </c>
      <c r="T56" s="73"/>
      <c r="U56" s="73" t="str">
        <f t="shared" si="12"/>
        <v>Constraint</v>
      </c>
    </row>
    <row r="57" spans="2:21" ht="31.5">
      <c r="B57" s="7" t="s">
        <v>45</v>
      </c>
      <c r="C57" s="2" t="s">
        <v>25</v>
      </c>
      <c r="D57" s="2"/>
      <c r="E57" s="2">
        <v>0.95</v>
      </c>
      <c r="F57" s="2">
        <v>0.85</v>
      </c>
      <c r="G57" s="2">
        <v>0.85</v>
      </c>
      <c r="H57" s="2">
        <v>0.85</v>
      </c>
      <c r="I57" s="70">
        <f t="shared" si="5"/>
        <v>0.79049999999999998</v>
      </c>
      <c r="J57" s="70">
        <f t="shared" si="6"/>
        <v>0.748</v>
      </c>
      <c r="K57" s="70">
        <f t="shared" si="7"/>
        <v>0.7054999999999999</v>
      </c>
      <c r="L57" s="73"/>
      <c r="M57" s="73" t="str">
        <f t="shared" si="8"/>
        <v>Constraint</v>
      </c>
      <c r="N57" s="2">
        <v>0.9</v>
      </c>
      <c r="O57" s="2">
        <v>0.9</v>
      </c>
      <c r="P57" s="2">
        <v>0.9</v>
      </c>
      <c r="Q57" s="70">
        <f t="shared" si="9"/>
        <v>0.83700000000000008</v>
      </c>
      <c r="R57" s="70">
        <f t="shared" si="10"/>
        <v>0.79200000000000004</v>
      </c>
      <c r="S57" s="70">
        <f t="shared" si="11"/>
        <v>0.747</v>
      </c>
      <c r="T57" s="73"/>
      <c r="U57" s="73" t="str">
        <f t="shared" si="12"/>
        <v>Constraint</v>
      </c>
    </row>
    <row r="58" spans="2:21" ht="31.5">
      <c r="B58" s="7" t="s">
        <v>46</v>
      </c>
      <c r="C58" s="2" t="s">
        <v>26</v>
      </c>
      <c r="D58" s="2"/>
      <c r="E58" s="2">
        <v>0.98</v>
      </c>
      <c r="F58" s="2">
        <v>1000</v>
      </c>
      <c r="G58" s="2">
        <v>1000</v>
      </c>
      <c r="H58" s="2">
        <v>1000</v>
      </c>
      <c r="I58" s="70">
        <f t="shared" si="5"/>
        <v>930</v>
      </c>
      <c r="J58" s="70">
        <f t="shared" si="6"/>
        <v>880</v>
      </c>
      <c r="K58" s="70">
        <f t="shared" si="7"/>
        <v>830</v>
      </c>
      <c r="L58" s="73"/>
      <c r="M58" s="73" t="str">
        <f t="shared" si="8"/>
        <v>Constraint</v>
      </c>
      <c r="N58" s="2">
        <v>1500</v>
      </c>
      <c r="O58" s="2">
        <v>1500</v>
      </c>
      <c r="P58" s="2">
        <v>1500</v>
      </c>
      <c r="Q58" s="70">
        <f t="shared" si="9"/>
        <v>1395</v>
      </c>
      <c r="R58" s="70">
        <f t="shared" si="10"/>
        <v>1320</v>
      </c>
      <c r="S58" s="70">
        <f t="shared" si="11"/>
        <v>1245</v>
      </c>
      <c r="T58" s="73"/>
      <c r="U58" s="73" t="str">
        <f t="shared" si="12"/>
        <v>Constraint</v>
      </c>
    </row>
    <row r="59" spans="2:21" ht="31.5">
      <c r="B59" s="7" t="s">
        <v>47</v>
      </c>
      <c r="C59" s="2" t="s">
        <v>26</v>
      </c>
      <c r="D59" s="2"/>
      <c r="E59" s="2">
        <v>0.98</v>
      </c>
      <c r="F59" s="2">
        <v>0.5</v>
      </c>
      <c r="G59" s="2">
        <v>0.5</v>
      </c>
      <c r="H59" s="2">
        <v>0.5</v>
      </c>
      <c r="I59" s="70">
        <f t="shared" si="5"/>
        <v>0.46500000000000002</v>
      </c>
      <c r="J59" s="70">
        <f t="shared" si="6"/>
        <v>0.44</v>
      </c>
      <c r="K59" s="70">
        <f t="shared" si="7"/>
        <v>0.41499999999999998</v>
      </c>
      <c r="L59" s="73"/>
      <c r="M59" s="73" t="str">
        <f t="shared" si="8"/>
        <v>Constraint</v>
      </c>
      <c r="N59" s="2">
        <v>0.5</v>
      </c>
      <c r="O59" s="2">
        <v>0.5</v>
      </c>
      <c r="P59" s="2">
        <v>0.5</v>
      </c>
      <c r="Q59" s="70">
        <f t="shared" si="9"/>
        <v>0.46500000000000002</v>
      </c>
      <c r="R59" s="70">
        <f t="shared" si="10"/>
        <v>0.44</v>
      </c>
      <c r="S59" s="70">
        <f t="shared" si="11"/>
        <v>0.41499999999999998</v>
      </c>
      <c r="T59" s="73"/>
      <c r="U59" s="73" t="str">
        <f t="shared" si="12"/>
        <v>Constraint</v>
      </c>
    </row>
    <row r="60" spans="2:21" ht="31.5">
      <c r="B60" s="7" t="s">
        <v>48</v>
      </c>
      <c r="C60" s="2" t="s">
        <v>26</v>
      </c>
      <c r="D60" s="2"/>
      <c r="E60" s="2">
        <v>0.98</v>
      </c>
      <c r="F60" s="2">
        <v>0.75</v>
      </c>
      <c r="G60" s="2">
        <v>0.75</v>
      </c>
      <c r="H60" s="2">
        <v>0.75</v>
      </c>
      <c r="I60" s="70">
        <f t="shared" si="5"/>
        <v>0.69750000000000001</v>
      </c>
      <c r="J60" s="70">
        <f t="shared" si="6"/>
        <v>0.66</v>
      </c>
      <c r="K60" s="70">
        <f t="shared" si="7"/>
        <v>0.62249999999999994</v>
      </c>
      <c r="L60" s="73"/>
      <c r="M60" s="73" t="str">
        <f t="shared" si="8"/>
        <v>Constraint</v>
      </c>
      <c r="N60" s="2">
        <v>0.75</v>
      </c>
      <c r="O60" s="2">
        <v>0.75</v>
      </c>
      <c r="P60" s="2">
        <v>0.75</v>
      </c>
      <c r="Q60" s="70">
        <f t="shared" si="9"/>
        <v>0.69750000000000001</v>
      </c>
      <c r="R60" s="70">
        <f t="shared" si="10"/>
        <v>0.66</v>
      </c>
      <c r="S60" s="70">
        <f t="shared" si="11"/>
        <v>0.62249999999999994</v>
      </c>
      <c r="T60" s="73"/>
      <c r="U60" s="73" t="str">
        <f t="shared" si="12"/>
        <v>Constraint</v>
      </c>
    </row>
    <row r="61" spans="2:21">
      <c r="B61" s="7" t="s">
        <v>22</v>
      </c>
      <c r="C61" s="2">
        <v>2</v>
      </c>
      <c r="D61" s="2"/>
      <c r="E61" s="2">
        <v>0.95</v>
      </c>
      <c r="F61" s="2">
        <v>0.03</v>
      </c>
      <c r="G61" s="2">
        <v>0.03</v>
      </c>
      <c r="H61" s="2">
        <v>0.03</v>
      </c>
      <c r="I61" s="70">
        <f t="shared" si="5"/>
        <v>2.7900000000000001E-2</v>
      </c>
      <c r="J61" s="70">
        <f t="shared" si="6"/>
        <v>2.64E-2</v>
      </c>
      <c r="K61" s="70">
        <f t="shared" si="7"/>
        <v>2.4899999999999999E-2</v>
      </c>
      <c r="L61" s="73"/>
      <c r="M61" s="73" t="str">
        <f t="shared" si="8"/>
        <v>Constraint</v>
      </c>
      <c r="N61" s="2">
        <v>0.02</v>
      </c>
      <c r="O61" s="2">
        <v>0.02</v>
      </c>
      <c r="P61" s="2">
        <v>0.02</v>
      </c>
      <c r="Q61" s="70">
        <f t="shared" si="9"/>
        <v>1.8600000000000002E-2</v>
      </c>
      <c r="R61" s="70">
        <f t="shared" si="10"/>
        <v>1.7600000000000001E-2</v>
      </c>
      <c r="S61" s="70">
        <f t="shared" si="11"/>
        <v>1.66E-2</v>
      </c>
      <c r="T61" s="73"/>
      <c r="U61" s="73" t="str">
        <f t="shared" si="12"/>
        <v>Constraint</v>
      </c>
    </row>
    <row r="62" spans="2:21">
      <c r="B62" s="7" t="s">
        <v>23</v>
      </c>
      <c r="C62" s="2">
        <v>2</v>
      </c>
      <c r="D62" s="2"/>
      <c r="E62" s="2">
        <v>0.95</v>
      </c>
      <c r="F62" s="2">
        <v>0.85</v>
      </c>
      <c r="G62" s="2">
        <v>0.85</v>
      </c>
      <c r="H62" s="2">
        <v>0.85</v>
      </c>
      <c r="I62" s="70">
        <f t="shared" si="5"/>
        <v>0.79049999999999998</v>
      </c>
      <c r="J62" s="70">
        <f t="shared" si="6"/>
        <v>0.748</v>
      </c>
      <c r="K62" s="70">
        <f t="shared" si="7"/>
        <v>0.7054999999999999</v>
      </c>
      <c r="L62" s="73"/>
      <c r="M62" s="73" t="str">
        <f t="shared" si="8"/>
        <v>Constraint</v>
      </c>
      <c r="N62" s="2">
        <v>0.9</v>
      </c>
      <c r="O62" s="2">
        <v>0.9</v>
      </c>
      <c r="P62" s="2">
        <v>0.9</v>
      </c>
      <c r="Q62" s="70">
        <f t="shared" si="9"/>
        <v>0.83700000000000008</v>
      </c>
      <c r="R62" s="70">
        <f t="shared" si="10"/>
        <v>0.79200000000000004</v>
      </c>
      <c r="S62" s="70">
        <f t="shared" si="11"/>
        <v>0.747</v>
      </c>
      <c r="T62" s="73"/>
      <c r="U62" s="73" t="str">
        <f t="shared" si="12"/>
        <v>Constraint</v>
      </c>
    </row>
    <row r="63" spans="2:21" ht="31.5">
      <c r="B63" s="7" t="s">
        <v>30</v>
      </c>
      <c r="C63" s="2" t="s">
        <v>31</v>
      </c>
      <c r="D63" s="2"/>
      <c r="E63" s="2">
        <v>0.95</v>
      </c>
      <c r="F63" s="2">
        <v>0.9</v>
      </c>
      <c r="G63" s="2">
        <v>0.9</v>
      </c>
      <c r="H63" s="2">
        <v>0.9</v>
      </c>
      <c r="I63" s="70">
        <f t="shared" si="5"/>
        <v>0.83700000000000008</v>
      </c>
      <c r="J63" s="70">
        <f t="shared" si="6"/>
        <v>0.79200000000000004</v>
      </c>
      <c r="K63" s="70">
        <f t="shared" si="7"/>
        <v>0.747</v>
      </c>
      <c r="L63" s="73"/>
      <c r="M63" s="73" t="str">
        <f t="shared" si="8"/>
        <v>Constraint</v>
      </c>
      <c r="N63" s="2">
        <v>0.95</v>
      </c>
      <c r="O63" s="2">
        <v>0.95</v>
      </c>
      <c r="P63" s="2">
        <v>0.95</v>
      </c>
      <c r="Q63" s="70">
        <f t="shared" si="9"/>
        <v>0.88349999999999995</v>
      </c>
      <c r="R63" s="70">
        <f t="shared" si="10"/>
        <v>0.83599999999999985</v>
      </c>
      <c r="S63" s="70">
        <f t="shared" si="11"/>
        <v>0.78849999999999987</v>
      </c>
      <c r="T63" s="73"/>
      <c r="U63" s="73" t="str">
        <f t="shared" si="12"/>
        <v>Constraint</v>
      </c>
    </row>
    <row r="64" spans="2:21">
      <c r="B64" s="7" t="s">
        <v>27</v>
      </c>
      <c r="C64" s="109" t="s">
        <v>32</v>
      </c>
      <c r="D64" s="64"/>
      <c r="E64" s="2">
        <v>0.99</v>
      </c>
      <c r="F64" s="2">
        <v>7</v>
      </c>
      <c r="G64" s="2">
        <v>7.5</v>
      </c>
      <c r="H64" s="2">
        <v>7.7</v>
      </c>
      <c r="I64" s="70">
        <f t="shared" si="5"/>
        <v>6.8819999999999997</v>
      </c>
      <c r="J64" s="70">
        <f t="shared" si="6"/>
        <v>6.5119999999999996</v>
      </c>
      <c r="K64" s="70">
        <f t="shared" si="7"/>
        <v>6.1419999999999995</v>
      </c>
      <c r="L64" s="73"/>
      <c r="M64" s="73" t="str">
        <f t="shared" si="8"/>
        <v>Constraint</v>
      </c>
      <c r="N64" s="2">
        <v>8</v>
      </c>
      <c r="O64" s="2">
        <v>8</v>
      </c>
      <c r="P64" s="2">
        <v>8</v>
      </c>
      <c r="Q64" s="70">
        <f t="shared" si="9"/>
        <v>7.44</v>
      </c>
      <c r="R64" s="70">
        <f t="shared" si="10"/>
        <v>7.04</v>
      </c>
      <c r="S64" s="70">
        <f t="shared" si="11"/>
        <v>6.64</v>
      </c>
      <c r="T64" s="73"/>
      <c r="U64" s="73" t="str">
        <f t="shared" si="12"/>
        <v>Constraint</v>
      </c>
    </row>
    <row r="65" spans="2:21">
      <c r="B65" s="7" t="s">
        <v>28</v>
      </c>
      <c r="C65" s="110"/>
      <c r="D65" s="65"/>
      <c r="E65" s="2">
        <v>0.99</v>
      </c>
      <c r="F65" s="2">
        <v>8.5</v>
      </c>
      <c r="G65" s="2">
        <v>8.5</v>
      </c>
      <c r="H65" s="2">
        <v>8.6999999999999993</v>
      </c>
      <c r="I65" s="70">
        <f t="shared" si="5"/>
        <v>7.9670000000000005</v>
      </c>
      <c r="J65" s="70">
        <f t="shared" si="6"/>
        <v>7.5386666666666668</v>
      </c>
      <c r="K65" s="70">
        <f t="shared" si="7"/>
        <v>7.1103333333333332</v>
      </c>
      <c r="L65" s="73"/>
      <c r="M65" s="73" t="str">
        <f t="shared" si="8"/>
        <v>Constraint</v>
      </c>
      <c r="N65" s="2">
        <v>9</v>
      </c>
      <c r="O65" s="2">
        <v>9</v>
      </c>
      <c r="P65" s="2">
        <v>9</v>
      </c>
      <c r="Q65" s="70">
        <f t="shared" si="9"/>
        <v>8.370000000000001</v>
      </c>
      <c r="R65" s="70">
        <f t="shared" si="10"/>
        <v>7.92</v>
      </c>
      <c r="S65" s="70">
        <f t="shared" si="11"/>
        <v>7.47</v>
      </c>
      <c r="T65" s="73"/>
      <c r="U65" s="73" t="str">
        <f t="shared" si="12"/>
        <v>Constraint</v>
      </c>
    </row>
    <row r="66" spans="2:21">
      <c r="B66" s="7" t="s">
        <v>29</v>
      </c>
      <c r="C66" s="111"/>
      <c r="D66" s="66"/>
      <c r="E66" s="2">
        <v>0.99</v>
      </c>
      <c r="F66" s="6">
        <f>F64*0.55+F65*0.45</f>
        <v>7.6750000000000007</v>
      </c>
      <c r="G66" s="6">
        <f t="shared" ref="G66" si="29">G64*0.55+G65*0.45</f>
        <v>7.95</v>
      </c>
      <c r="H66" s="6">
        <f t="shared" ref="H66" si="30">H64*0.55+H65*0.45</f>
        <v>8.15</v>
      </c>
      <c r="I66" s="70">
        <f t="shared" si="5"/>
        <v>7.3702500000000004</v>
      </c>
      <c r="J66" s="70">
        <f t="shared" si="6"/>
        <v>6.9740000000000002</v>
      </c>
      <c r="K66" s="70">
        <f t="shared" si="7"/>
        <v>6.5777499999999991</v>
      </c>
      <c r="L66" s="73"/>
      <c r="M66" s="73" t="str">
        <f t="shared" si="8"/>
        <v>Constraint</v>
      </c>
      <c r="N66" s="6">
        <f t="shared" ref="N66" si="31">N64*0.55+N65*0.45</f>
        <v>8.4499999999999993</v>
      </c>
      <c r="O66" s="6">
        <f t="shared" ref="O66" si="32">O64*0.55+O65*0.45</f>
        <v>8.4499999999999993</v>
      </c>
      <c r="P66" s="6">
        <f t="shared" ref="P66" si="33">P64*0.55+P65*0.45</f>
        <v>8.4499999999999993</v>
      </c>
      <c r="Q66" s="70">
        <f t="shared" si="9"/>
        <v>7.8584999999999994</v>
      </c>
      <c r="R66" s="70">
        <f t="shared" si="10"/>
        <v>7.4359999999999991</v>
      </c>
      <c r="S66" s="70">
        <f t="shared" si="11"/>
        <v>7.0134999999999987</v>
      </c>
      <c r="T66" s="73"/>
      <c r="U66" s="73" t="str">
        <f t="shared" si="12"/>
        <v>Constraint</v>
      </c>
    </row>
    <row r="67" spans="2:21" ht="31.5">
      <c r="B67" s="7" t="s">
        <v>49</v>
      </c>
      <c r="C67" s="2" t="s">
        <v>25</v>
      </c>
      <c r="D67" s="2"/>
      <c r="E67" s="2">
        <v>0.95</v>
      </c>
      <c r="F67" s="2">
        <v>0.85</v>
      </c>
      <c r="G67" s="2">
        <v>0.85</v>
      </c>
      <c r="H67" s="2">
        <v>0.85</v>
      </c>
      <c r="I67" s="70">
        <f t="shared" si="5"/>
        <v>0.79049999999999998</v>
      </c>
      <c r="J67" s="70">
        <f t="shared" si="6"/>
        <v>0.748</v>
      </c>
      <c r="K67" s="70">
        <f t="shared" si="7"/>
        <v>0.7054999999999999</v>
      </c>
      <c r="L67" s="73"/>
      <c r="M67" s="73" t="str">
        <f t="shared" si="8"/>
        <v>Constraint</v>
      </c>
      <c r="N67" s="2">
        <v>0.9</v>
      </c>
      <c r="O67" s="2">
        <v>0.9</v>
      </c>
      <c r="P67" s="2">
        <v>0.9</v>
      </c>
      <c r="Q67" s="70">
        <f t="shared" si="9"/>
        <v>0.83700000000000008</v>
      </c>
      <c r="R67" s="70">
        <f t="shared" si="10"/>
        <v>0.79200000000000004</v>
      </c>
      <c r="S67" s="70">
        <f t="shared" si="11"/>
        <v>0.747</v>
      </c>
      <c r="T67" s="73"/>
      <c r="U67" s="73" t="str">
        <f t="shared" si="12"/>
        <v>Constraint</v>
      </c>
    </row>
    <row r="68" spans="2:21" ht="31.5">
      <c r="B68" s="7" t="s">
        <v>51</v>
      </c>
      <c r="C68" s="2" t="s">
        <v>26</v>
      </c>
      <c r="D68" s="2"/>
      <c r="E68" s="2">
        <v>0.98</v>
      </c>
      <c r="F68" s="2">
        <v>1000</v>
      </c>
      <c r="G68" s="2">
        <v>1000</v>
      </c>
      <c r="H68" s="2">
        <v>1000</v>
      </c>
      <c r="I68" s="70">
        <f t="shared" si="5"/>
        <v>930</v>
      </c>
      <c r="J68" s="70">
        <f t="shared" si="6"/>
        <v>880</v>
      </c>
      <c r="K68" s="70">
        <f t="shared" si="7"/>
        <v>830</v>
      </c>
      <c r="L68" s="73"/>
      <c r="M68" s="73" t="str">
        <f t="shared" si="8"/>
        <v>Constraint</v>
      </c>
      <c r="N68" s="2">
        <v>1500</v>
      </c>
      <c r="O68" s="2">
        <v>1500</v>
      </c>
      <c r="P68" s="2">
        <v>1500</v>
      </c>
      <c r="Q68" s="70">
        <f t="shared" si="9"/>
        <v>1395</v>
      </c>
      <c r="R68" s="70">
        <f t="shared" si="10"/>
        <v>1320</v>
      </c>
      <c r="S68" s="70">
        <f t="shared" si="11"/>
        <v>1245</v>
      </c>
      <c r="T68" s="73"/>
      <c r="U68" s="73" t="str">
        <f t="shared" si="12"/>
        <v>Constraint</v>
      </c>
    </row>
    <row r="69" spans="2:21" ht="31.5">
      <c r="B69" s="7" t="s">
        <v>50</v>
      </c>
      <c r="C69" s="2" t="s">
        <v>26</v>
      </c>
      <c r="D69" s="2"/>
      <c r="E69" s="2">
        <v>0.98</v>
      </c>
      <c r="F69" s="2">
        <v>0.5</v>
      </c>
      <c r="G69" s="2">
        <v>0.5</v>
      </c>
      <c r="H69" s="2">
        <v>0.5</v>
      </c>
      <c r="I69" s="70">
        <f t="shared" si="5"/>
        <v>0.46500000000000002</v>
      </c>
      <c r="J69" s="70">
        <f t="shared" si="6"/>
        <v>0.44</v>
      </c>
      <c r="K69" s="70">
        <f t="shared" si="7"/>
        <v>0.41499999999999998</v>
      </c>
      <c r="L69" s="73"/>
      <c r="M69" s="73" t="str">
        <f t="shared" si="8"/>
        <v>Constraint</v>
      </c>
      <c r="N69" s="2">
        <v>0.5</v>
      </c>
      <c r="O69" s="2">
        <v>0.5</v>
      </c>
      <c r="P69" s="2">
        <v>0.5</v>
      </c>
      <c r="Q69" s="70">
        <f t="shared" si="9"/>
        <v>0.46500000000000002</v>
      </c>
      <c r="R69" s="70">
        <f t="shared" si="10"/>
        <v>0.44</v>
      </c>
      <c r="S69" s="70">
        <f t="shared" si="11"/>
        <v>0.41499999999999998</v>
      </c>
      <c r="T69" s="73"/>
      <c r="U69" s="73" t="str">
        <f t="shared" si="12"/>
        <v>Constraint</v>
      </c>
    </row>
    <row r="70" spans="2:21" ht="31.5">
      <c r="B70" s="7" t="s">
        <v>52</v>
      </c>
      <c r="C70" s="2" t="s">
        <v>26</v>
      </c>
      <c r="D70" s="2"/>
      <c r="E70" s="2">
        <v>0.98</v>
      </c>
      <c r="F70" s="2">
        <v>0.75</v>
      </c>
      <c r="G70" s="2">
        <v>0.75</v>
      </c>
      <c r="H70" s="2">
        <v>0.75</v>
      </c>
      <c r="I70" s="70">
        <f t="shared" si="5"/>
        <v>0.69750000000000001</v>
      </c>
      <c r="J70" s="70">
        <f t="shared" si="6"/>
        <v>0.66</v>
      </c>
      <c r="K70" s="70">
        <f t="shared" si="7"/>
        <v>0.62249999999999994</v>
      </c>
      <c r="L70" s="73"/>
      <c r="M70" s="73" t="str">
        <f t="shared" si="8"/>
        <v>Constraint</v>
      </c>
      <c r="N70" s="2">
        <v>0.75</v>
      </c>
      <c r="O70" s="2">
        <v>0.75</v>
      </c>
      <c r="P70" s="2">
        <v>0.75</v>
      </c>
      <c r="Q70" s="70">
        <f t="shared" si="9"/>
        <v>0.69750000000000001</v>
      </c>
      <c r="R70" s="70">
        <f t="shared" si="10"/>
        <v>0.66</v>
      </c>
      <c r="S70" s="70">
        <f t="shared" si="11"/>
        <v>0.62249999999999994</v>
      </c>
      <c r="T70" s="73"/>
      <c r="U70" s="73" t="str">
        <f t="shared" si="12"/>
        <v>Constraint</v>
      </c>
    </row>
    <row r="71" spans="2:21">
      <c r="B71" s="7" t="s">
        <v>22</v>
      </c>
      <c r="C71" s="2">
        <v>2</v>
      </c>
      <c r="D71" s="2"/>
      <c r="E71" s="2">
        <v>0.95</v>
      </c>
      <c r="F71" s="2">
        <v>0.03</v>
      </c>
      <c r="G71" s="2">
        <v>0.03</v>
      </c>
      <c r="H71" s="2">
        <v>0.03</v>
      </c>
      <c r="I71" s="70">
        <f t="shared" si="5"/>
        <v>2.7900000000000001E-2</v>
      </c>
      <c r="J71" s="70">
        <f t="shared" si="6"/>
        <v>2.64E-2</v>
      </c>
      <c r="K71" s="70">
        <f t="shared" si="7"/>
        <v>2.4899999999999999E-2</v>
      </c>
      <c r="L71" s="73"/>
      <c r="M71" s="73" t="str">
        <f t="shared" si="8"/>
        <v>Constraint</v>
      </c>
      <c r="N71" s="2">
        <v>0.02</v>
      </c>
      <c r="O71" s="2">
        <v>0.02</v>
      </c>
      <c r="P71" s="2">
        <v>0.02</v>
      </c>
      <c r="Q71" s="70">
        <f t="shared" si="9"/>
        <v>1.8600000000000002E-2</v>
      </c>
      <c r="R71" s="70">
        <f t="shared" si="10"/>
        <v>1.7600000000000001E-2</v>
      </c>
      <c r="S71" s="70">
        <f t="shared" si="11"/>
        <v>1.66E-2</v>
      </c>
      <c r="T71" s="73"/>
      <c r="U71" s="73" t="str">
        <f t="shared" si="12"/>
        <v>Constraint</v>
      </c>
    </row>
    <row r="72" spans="2:21">
      <c r="B72" s="7" t="s">
        <v>23</v>
      </c>
      <c r="C72" s="2">
        <v>2</v>
      </c>
      <c r="D72" s="2"/>
      <c r="E72" s="2">
        <v>0.95</v>
      </c>
      <c r="F72" s="2">
        <v>0.85</v>
      </c>
      <c r="G72" s="2">
        <v>0.85</v>
      </c>
      <c r="H72" s="2">
        <v>0.85</v>
      </c>
      <c r="I72" s="70">
        <f t="shared" si="5"/>
        <v>0.79049999999999998</v>
      </c>
      <c r="J72" s="70">
        <f t="shared" si="6"/>
        <v>0.748</v>
      </c>
      <c r="K72" s="70">
        <f t="shared" si="7"/>
        <v>0.7054999999999999</v>
      </c>
      <c r="L72" s="73"/>
      <c r="M72" s="73" t="str">
        <f t="shared" si="8"/>
        <v>Constraint</v>
      </c>
      <c r="N72" s="2">
        <v>0.9</v>
      </c>
      <c r="O72" s="2">
        <v>0.9</v>
      </c>
      <c r="P72" s="2">
        <v>0.9</v>
      </c>
      <c r="Q72" s="70">
        <f t="shared" si="9"/>
        <v>0.83700000000000008</v>
      </c>
      <c r="R72" s="70">
        <f t="shared" si="10"/>
        <v>0.79200000000000004</v>
      </c>
      <c r="S72" s="70">
        <f t="shared" si="11"/>
        <v>0.747</v>
      </c>
      <c r="T72" s="73"/>
      <c r="U72" s="73" t="str">
        <f t="shared" si="12"/>
        <v>Constraint</v>
      </c>
    </row>
    <row r="73" spans="2:21" ht="31.5">
      <c r="B73" s="7" t="s">
        <v>30</v>
      </c>
      <c r="C73" s="2" t="s">
        <v>31</v>
      </c>
      <c r="D73" s="2"/>
      <c r="E73" s="2">
        <v>0.95</v>
      </c>
      <c r="F73" s="2">
        <v>0.9</v>
      </c>
      <c r="G73" s="2">
        <v>0.9</v>
      </c>
      <c r="H73" s="2">
        <v>0.9</v>
      </c>
      <c r="I73" s="70">
        <f t="shared" si="5"/>
        <v>0.83700000000000008</v>
      </c>
      <c r="J73" s="70">
        <f t="shared" si="6"/>
        <v>0.79200000000000004</v>
      </c>
      <c r="K73" s="70">
        <f t="shared" si="7"/>
        <v>0.747</v>
      </c>
      <c r="L73" s="73"/>
      <c r="M73" s="73" t="str">
        <f t="shared" si="8"/>
        <v>Constraint</v>
      </c>
      <c r="N73" s="2">
        <v>0.95</v>
      </c>
      <c r="O73" s="2">
        <v>0.95</v>
      </c>
      <c r="P73" s="2">
        <v>0.95</v>
      </c>
      <c r="Q73" s="70">
        <f t="shared" si="9"/>
        <v>0.88349999999999995</v>
      </c>
      <c r="R73" s="70">
        <f t="shared" si="10"/>
        <v>0.83599999999999985</v>
      </c>
      <c r="S73" s="70">
        <f t="shared" si="11"/>
        <v>0.78849999999999987</v>
      </c>
      <c r="T73" s="73"/>
      <c r="U73" s="73" t="str">
        <f t="shared" si="12"/>
        <v>Constraint</v>
      </c>
    </row>
    <row r="74" spans="2:21">
      <c r="B74" s="7" t="s">
        <v>27</v>
      </c>
      <c r="C74" s="109" t="s">
        <v>32</v>
      </c>
      <c r="D74" s="64"/>
      <c r="E74" s="2">
        <v>0.99</v>
      </c>
      <c r="F74" s="2">
        <v>7</v>
      </c>
      <c r="G74" s="2">
        <v>7.5</v>
      </c>
      <c r="H74" s="2">
        <v>7.7</v>
      </c>
      <c r="I74" s="70">
        <f t="shared" si="5"/>
        <v>6.8819999999999997</v>
      </c>
      <c r="J74" s="70">
        <f t="shared" si="6"/>
        <v>6.5119999999999996</v>
      </c>
      <c r="K74" s="70">
        <f t="shared" si="7"/>
        <v>6.1419999999999995</v>
      </c>
      <c r="L74" s="73"/>
      <c r="M74" s="73" t="str">
        <f t="shared" si="8"/>
        <v>Constraint</v>
      </c>
      <c r="N74" s="2">
        <v>8</v>
      </c>
      <c r="O74" s="2">
        <v>8</v>
      </c>
      <c r="P74" s="2">
        <v>8</v>
      </c>
      <c r="Q74" s="70">
        <f t="shared" si="9"/>
        <v>7.44</v>
      </c>
      <c r="R74" s="70">
        <f t="shared" si="10"/>
        <v>7.04</v>
      </c>
      <c r="S74" s="70">
        <f t="shared" si="11"/>
        <v>6.64</v>
      </c>
      <c r="T74" s="73"/>
      <c r="U74" s="73" t="str">
        <f t="shared" si="12"/>
        <v>Constraint</v>
      </c>
    </row>
    <row r="75" spans="2:21">
      <c r="B75" s="7" t="s">
        <v>28</v>
      </c>
      <c r="C75" s="110"/>
      <c r="D75" s="65"/>
      <c r="E75" s="2">
        <v>0.99</v>
      </c>
      <c r="F75" s="2">
        <v>8.5</v>
      </c>
      <c r="G75" s="2">
        <v>8.5</v>
      </c>
      <c r="H75" s="2">
        <v>8.6999999999999993</v>
      </c>
      <c r="I75" s="70">
        <f t="shared" si="5"/>
        <v>7.9670000000000005</v>
      </c>
      <c r="J75" s="70">
        <f t="shared" si="6"/>
        <v>7.5386666666666668</v>
      </c>
      <c r="K75" s="70">
        <f t="shared" si="7"/>
        <v>7.1103333333333332</v>
      </c>
      <c r="L75" s="73"/>
      <c r="M75" s="73" t="str">
        <f t="shared" si="8"/>
        <v>Constraint</v>
      </c>
      <c r="N75" s="2">
        <v>9</v>
      </c>
      <c r="O75" s="2">
        <v>9</v>
      </c>
      <c r="P75" s="2">
        <v>9</v>
      </c>
      <c r="Q75" s="70">
        <f t="shared" si="9"/>
        <v>8.370000000000001</v>
      </c>
      <c r="R75" s="70">
        <f t="shared" si="10"/>
        <v>7.92</v>
      </c>
      <c r="S75" s="70">
        <f t="shared" si="11"/>
        <v>7.47</v>
      </c>
      <c r="T75" s="73"/>
      <c r="U75" s="73" t="str">
        <f t="shared" si="12"/>
        <v>Constraint</v>
      </c>
    </row>
    <row r="76" spans="2:21">
      <c r="B76" s="7" t="s">
        <v>29</v>
      </c>
      <c r="C76" s="111"/>
      <c r="D76" s="66"/>
      <c r="E76" s="2">
        <v>0.99</v>
      </c>
      <c r="F76" s="6">
        <f>F74*0.55+F75*0.45</f>
        <v>7.6750000000000007</v>
      </c>
      <c r="G76" s="6">
        <f t="shared" ref="G76" si="34">G74*0.55+G75*0.45</f>
        <v>7.95</v>
      </c>
      <c r="H76" s="6">
        <f t="shared" ref="H76" si="35">H74*0.55+H75*0.45</f>
        <v>8.15</v>
      </c>
      <c r="I76" s="70">
        <f t="shared" si="5"/>
        <v>7.3702500000000004</v>
      </c>
      <c r="J76" s="70">
        <f t="shared" si="6"/>
        <v>6.9740000000000002</v>
      </c>
      <c r="K76" s="70">
        <f t="shared" si="7"/>
        <v>6.5777499999999991</v>
      </c>
      <c r="L76" s="73"/>
      <c r="M76" s="73" t="str">
        <f t="shared" si="8"/>
        <v>Constraint</v>
      </c>
      <c r="N76" s="6">
        <f t="shared" ref="N76" si="36">N74*0.55+N75*0.45</f>
        <v>8.4499999999999993</v>
      </c>
      <c r="O76" s="6">
        <f t="shared" ref="O76" si="37">O74*0.55+O75*0.45</f>
        <v>8.4499999999999993</v>
      </c>
      <c r="P76" s="6">
        <f t="shared" ref="P76" si="38">P74*0.55+P75*0.45</f>
        <v>8.4499999999999993</v>
      </c>
      <c r="Q76" s="70">
        <f t="shared" si="9"/>
        <v>7.8584999999999994</v>
      </c>
      <c r="R76" s="70">
        <f t="shared" si="10"/>
        <v>7.4359999999999991</v>
      </c>
      <c r="S76" s="70">
        <f t="shared" si="11"/>
        <v>7.0134999999999987</v>
      </c>
      <c r="T76" s="73"/>
      <c r="U76" s="73" t="str">
        <f t="shared" si="12"/>
        <v>Constraint</v>
      </c>
    </row>
    <row r="77" spans="2:21">
      <c r="B77" s="7" t="s">
        <v>54</v>
      </c>
      <c r="C77" s="2" t="s">
        <v>25</v>
      </c>
      <c r="D77" s="2"/>
      <c r="E77" s="2">
        <v>0.95</v>
      </c>
      <c r="F77" s="2">
        <v>0.85</v>
      </c>
      <c r="G77" s="2">
        <v>0.85</v>
      </c>
      <c r="H77" s="2">
        <v>0.85</v>
      </c>
      <c r="I77" s="70">
        <f t="shared" si="5"/>
        <v>0.79049999999999998</v>
      </c>
      <c r="J77" s="70">
        <f t="shared" si="6"/>
        <v>0.748</v>
      </c>
      <c r="K77" s="70">
        <f t="shared" si="7"/>
        <v>0.7054999999999999</v>
      </c>
      <c r="L77" s="73"/>
      <c r="M77" s="73" t="str">
        <f t="shared" si="8"/>
        <v>Constraint</v>
      </c>
      <c r="N77" s="2">
        <v>0.9</v>
      </c>
      <c r="O77" s="2">
        <v>0.9</v>
      </c>
      <c r="P77" s="2">
        <v>0.9</v>
      </c>
      <c r="Q77" s="70">
        <f t="shared" si="9"/>
        <v>0.83700000000000008</v>
      </c>
      <c r="R77" s="70">
        <f t="shared" si="10"/>
        <v>0.79200000000000004</v>
      </c>
      <c r="S77" s="70">
        <f t="shared" si="11"/>
        <v>0.747</v>
      </c>
      <c r="T77" s="73"/>
      <c r="U77" s="73" t="str">
        <f t="shared" si="12"/>
        <v>Constraint</v>
      </c>
    </row>
    <row r="78" spans="2:21">
      <c r="B78" s="7" t="s">
        <v>55</v>
      </c>
      <c r="C78" s="2" t="s">
        <v>26</v>
      </c>
      <c r="D78" s="2"/>
      <c r="E78" s="2">
        <v>0.98</v>
      </c>
      <c r="F78" s="2">
        <v>1000</v>
      </c>
      <c r="G78" s="2">
        <v>1000</v>
      </c>
      <c r="H78" s="2">
        <v>1000</v>
      </c>
      <c r="I78" s="70">
        <f t="shared" si="5"/>
        <v>930</v>
      </c>
      <c r="J78" s="70">
        <f t="shared" si="6"/>
        <v>880</v>
      </c>
      <c r="K78" s="70">
        <f t="shared" si="7"/>
        <v>830</v>
      </c>
      <c r="L78" s="73"/>
      <c r="M78" s="73" t="str">
        <f t="shared" si="8"/>
        <v>Constraint</v>
      </c>
      <c r="N78" s="2">
        <v>1500</v>
      </c>
      <c r="O78" s="2">
        <v>1500</v>
      </c>
      <c r="P78" s="2">
        <v>1500</v>
      </c>
      <c r="Q78" s="70">
        <f t="shared" si="9"/>
        <v>1395</v>
      </c>
      <c r="R78" s="70">
        <f t="shared" si="10"/>
        <v>1320</v>
      </c>
      <c r="S78" s="70">
        <f t="shared" si="11"/>
        <v>1245</v>
      </c>
      <c r="T78" s="73"/>
      <c r="U78" s="73" t="str">
        <f t="shared" si="12"/>
        <v>Constraint</v>
      </c>
    </row>
    <row r="79" spans="2:21">
      <c r="B79" s="7" t="s">
        <v>56</v>
      </c>
      <c r="C79" s="2" t="s">
        <v>26</v>
      </c>
      <c r="D79" s="2"/>
      <c r="E79" s="2">
        <v>0.98</v>
      </c>
      <c r="F79" s="2">
        <v>0.5</v>
      </c>
      <c r="G79" s="2">
        <v>0.5</v>
      </c>
      <c r="H79" s="2">
        <v>0.5</v>
      </c>
      <c r="I79" s="70">
        <f t="shared" si="5"/>
        <v>0.46500000000000002</v>
      </c>
      <c r="J79" s="70">
        <f t="shared" si="6"/>
        <v>0.44</v>
      </c>
      <c r="K79" s="70">
        <f t="shared" si="7"/>
        <v>0.41499999999999998</v>
      </c>
      <c r="L79" s="73"/>
      <c r="M79" s="73" t="str">
        <f t="shared" si="8"/>
        <v>Constraint</v>
      </c>
      <c r="N79" s="2">
        <v>0.5</v>
      </c>
      <c r="O79" s="2">
        <v>0.5</v>
      </c>
      <c r="P79" s="2">
        <v>0.5</v>
      </c>
      <c r="Q79" s="70">
        <f t="shared" si="9"/>
        <v>0.46500000000000002</v>
      </c>
      <c r="R79" s="70">
        <f t="shared" si="10"/>
        <v>0.44</v>
      </c>
      <c r="S79" s="70">
        <f t="shared" si="11"/>
        <v>0.41499999999999998</v>
      </c>
      <c r="T79" s="73"/>
      <c r="U79" s="73" t="str">
        <f t="shared" si="12"/>
        <v>Constraint</v>
      </c>
    </row>
    <row r="80" spans="2:21">
      <c r="B80" s="7" t="s">
        <v>57</v>
      </c>
      <c r="C80" s="2" t="s">
        <v>26</v>
      </c>
      <c r="D80" s="2"/>
      <c r="E80" s="2">
        <v>0.98</v>
      </c>
      <c r="F80" s="2">
        <v>0.75</v>
      </c>
      <c r="G80" s="2">
        <v>0.75</v>
      </c>
      <c r="H80" s="2">
        <v>0.75</v>
      </c>
      <c r="I80" s="70">
        <f t="shared" si="5"/>
        <v>0.69750000000000001</v>
      </c>
      <c r="J80" s="70">
        <f t="shared" si="6"/>
        <v>0.66</v>
      </c>
      <c r="K80" s="70">
        <f t="shared" si="7"/>
        <v>0.62249999999999994</v>
      </c>
      <c r="L80" s="73"/>
      <c r="M80" s="73" t="str">
        <f t="shared" si="8"/>
        <v>Constraint</v>
      </c>
      <c r="N80" s="2">
        <v>0.75</v>
      </c>
      <c r="O80" s="2">
        <v>0.75</v>
      </c>
      <c r="P80" s="2">
        <v>0.75</v>
      </c>
      <c r="Q80" s="70">
        <f t="shared" si="9"/>
        <v>0.69750000000000001</v>
      </c>
      <c r="R80" s="70">
        <f t="shared" si="10"/>
        <v>0.66</v>
      </c>
      <c r="S80" s="70">
        <f t="shared" si="11"/>
        <v>0.62249999999999994</v>
      </c>
      <c r="T80" s="73"/>
      <c r="U80" s="73" t="str">
        <f t="shared" si="12"/>
        <v>Constraint</v>
      </c>
    </row>
    <row r="81" spans="2:21">
      <c r="B81" s="7" t="s">
        <v>22</v>
      </c>
      <c r="C81" s="2">
        <v>2</v>
      </c>
      <c r="D81" s="2"/>
      <c r="E81" s="2">
        <v>0.95</v>
      </c>
      <c r="F81" s="2">
        <v>0.03</v>
      </c>
      <c r="G81" s="2">
        <v>0.03</v>
      </c>
      <c r="H81" s="2">
        <v>0.03</v>
      </c>
      <c r="I81" s="70">
        <f t="shared" si="5"/>
        <v>2.7900000000000001E-2</v>
      </c>
      <c r="J81" s="70">
        <f t="shared" si="6"/>
        <v>2.64E-2</v>
      </c>
      <c r="K81" s="70">
        <f t="shared" si="7"/>
        <v>2.4899999999999999E-2</v>
      </c>
      <c r="L81" s="73"/>
      <c r="M81" s="73" t="str">
        <f t="shared" si="8"/>
        <v>Constraint</v>
      </c>
      <c r="N81" s="2">
        <v>0.02</v>
      </c>
      <c r="O81" s="2">
        <v>0.02</v>
      </c>
      <c r="P81" s="2">
        <v>0.02</v>
      </c>
      <c r="Q81" s="70">
        <f t="shared" si="9"/>
        <v>1.8600000000000002E-2</v>
      </c>
      <c r="R81" s="70">
        <f t="shared" si="10"/>
        <v>1.7600000000000001E-2</v>
      </c>
      <c r="S81" s="70">
        <f t="shared" si="11"/>
        <v>1.66E-2</v>
      </c>
      <c r="T81" s="73"/>
      <c r="U81" s="73" t="str">
        <f t="shared" si="12"/>
        <v>Constraint</v>
      </c>
    </row>
    <row r="82" spans="2:21">
      <c r="B82" s="7" t="s">
        <v>23</v>
      </c>
      <c r="C82" s="2">
        <v>2</v>
      </c>
      <c r="D82" s="2"/>
      <c r="E82" s="2">
        <v>0.95</v>
      </c>
      <c r="F82" s="2">
        <v>0.85</v>
      </c>
      <c r="G82" s="2">
        <v>0.85</v>
      </c>
      <c r="H82" s="2">
        <v>0.85</v>
      </c>
      <c r="I82" s="70">
        <f t="shared" ref="I82:I145" si="39">AVERAGE(F82:H82)*0.93</f>
        <v>0.79049999999999998</v>
      </c>
      <c r="J82" s="70">
        <f t="shared" ref="J82:J145" si="40">AVERAGE(F82:H82)*0.88</f>
        <v>0.748</v>
      </c>
      <c r="K82" s="70">
        <f t="shared" ref="K82:K145" si="41">AVERAGE(F82:H82)*0.83</f>
        <v>0.7054999999999999</v>
      </c>
      <c r="L82" s="73"/>
      <c r="M82" s="73" t="str">
        <f t="shared" ref="M82:M145" si="42">IF(L82&lt;=I82,"Constraint",1)</f>
        <v>Constraint</v>
      </c>
      <c r="N82" s="2">
        <v>0.9</v>
      </c>
      <c r="O82" s="2">
        <v>0.9</v>
      </c>
      <c r="P82" s="2">
        <v>0.9</v>
      </c>
      <c r="Q82" s="70">
        <f t="shared" ref="Q82:Q145" si="43">AVERAGE(N82:P82)*0.93</f>
        <v>0.83700000000000008</v>
      </c>
      <c r="R82" s="70">
        <f t="shared" ref="R82:R145" si="44">AVERAGE(N82:P82)*0.88</f>
        <v>0.79200000000000004</v>
      </c>
      <c r="S82" s="70">
        <f t="shared" ref="S82:S145" si="45">AVERAGE(N82:P82)*0.83</f>
        <v>0.747</v>
      </c>
      <c r="T82" s="73"/>
      <c r="U82" s="73" t="str">
        <f t="shared" ref="U82:U145" si="46">IF(T82&lt;=Q82,"Constraint",1)</f>
        <v>Constraint</v>
      </c>
    </row>
    <row r="83" spans="2:21" ht="31.5">
      <c r="B83" s="7" t="s">
        <v>30</v>
      </c>
      <c r="C83" s="2" t="s">
        <v>31</v>
      </c>
      <c r="D83" s="2"/>
      <c r="E83" s="2">
        <v>0.95</v>
      </c>
      <c r="F83" s="2">
        <v>0.9</v>
      </c>
      <c r="G83" s="2">
        <v>0.9</v>
      </c>
      <c r="H83" s="2">
        <v>0.9</v>
      </c>
      <c r="I83" s="70">
        <f t="shared" si="39"/>
        <v>0.83700000000000008</v>
      </c>
      <c r="J83" s="70">
        <f t="shared" si="40"/>
        <v>0.79200000000000004</v>
      </c>
      <c r="K83" s="70">
        <f t="shared" si="41"/>
        <v>0.747</v>
      </c>
      <c r="L83" s="73"/>
      <c r="M83" s="73" t="str">
        <f t="shared" si="42"/>
        <v>Constraint</v>
      </c>
      <c r="N83" s="2">
        <v>0.95</v>
      </c>
      <c r="O83" s="2">
        <v>0.95</v>
      </c>
      <c r="P83" s="2">
        <v>0.95</v>
      </c>
      <c r="Q83" s="70">
        <f t="shared" si="43"/>
        <v>0.88349999999999995</v>
      </c>
      <c r="R83" s="70">
        <f t="shared" si="44"/>
        <v>0.83599999999999985</v>
      </c>
      <c r="S83" s="70">
        <f t="shared" si="45"/>
        <v>0.78849999999999987</v>
      </c>
      <c r="T83" s="73"/>
      <c r="U83" s="73" t="str">
        <f t="shared" si="46"/>
        <v>Constraint</v>
      </c>
    </row>
    <row r="84" spans="2:21">
      <c r="B84" s="7" t="s">
        <v>27</v>
      </c>
      <c r="C84" s="109" t="s">
        <v>32</v>
      </c>
      <c r="D84" s="64"/>
      <c r="E84" s="2">
        <v>0.99</v>
      </c>
      <c r="F84" s="2">
        <v>7</v>
      </c>
      <c r="G84" s="2">
        <v>7.5</v>
      </c>
      <c r="H84" s="2">
        <v>7.7</v>
      </c>
      <c r="I84" s="70">
        <f t="shared" si="39"/>
        <v>6.8819999999999997</v>
      </c>
      <c r="J84" s="70">
        <f t="shared" si="40"/>
        <v>6.5119999999999996</v>
      </c>
      <c r="K84" s="70">
        <f t="shared" si="41"/>
        <v>6.1419999999999995</v>
      </c>
      <c r="L84" s="73"/>
      <c r="M84" s="73" t="str">
        <f t="shared" si="42"/>
        <v>Constraint</v>
      </c>
      <c r="N84" s="2">
        <v>8</v>
      </c>
      <c r="O84" s="2">
        <v>8</v>
      </c>
      <c r="P84" s="2">
        <v>8</v>
      </c>
      <c r="Q84" s="70">
        <f t="shared" si="43"/>
        <v>7.44</v>
      </c>
      <c r="R84" s="70">
        <f t="shared" si="44"/>
        <v>7.04</v>
      </c>
      <c r="S84" s="70">
        <f t="shared" si="45"/>
        <v>6.64</v>
      </c>
      <c r="T84" s="73"/>
      <c r="U84" s="73" t="str">
        <f t="shared" si="46"/>
        <v>Constraint</v>
      </c>
    </row>
    <row r="85" spans="2:21">
      <c r="B85" s="7" t="s">
        <v>28</v>
      </c>
      <c r="C85" s="110"/>
      <c r="D85" s="65"/>
      <c r="E85" s="2">
        <v>0.99</v>
      </c>
      <c r="F85" s="2">
        <v>8.5</v>
      </c>
      <c r="G85" s="2">
        <v>8.5</v>
      </c>
      <c r="H85" s="2">
        <v>8.6999999999999993</v>
      </c>
      <c r="I85" s="70">
        <f t="shared" si="39"/>
        <v>7.9670000000000005</v>
      </c>
      <c r="J85" s="70">
        <f t="shared" si="40"/>
        <v>7.5386666666666668</v>
      </c>
      <c r="K85" s="70">
        <f t="shared" si="41"/>
        <v>7.1103333333333332</v>
      </c>
      <c r="L85" s="73"/>
      <c r="M85" s="73" t="str">
        <f t="shared" si="42"/>
        <v>Constraint</v>
      </c>
      <c r="N85" s="2">
        <v>9</v>
      </c>
      <c r="O85" s="2">
        <v>9</v>
      </c>
      <c r="P85" s="2">
        <v>9</v>
      </c>
      <c r="Q85" s="70">
        <f t="shared" si="43"/>
        <v>8.370000000000001</v>
      </c>
      <c r="R85" s="70">
        <f t="shared" si="44"/>
        <v>7.92</v>
      </c>
      <c r="S85" s="70">
        <f t="shared" si="45"/>
        <v>7.47</v>
      </c>
      <c r="T85" s="73"/>
      <c r="U85" s="73" t="str">
        <f t="shared" si="46"/>
        <v>Constraint</v>
      </c>
    </row>
    <row r="86" spans="2:21">
      <c r="B86" s="7" t="s">
        <v>29</v>
      </c>
      <c r="C86" s="111"/>
      <c r="D86" s="66"/>
      <c r="E86" s="2">
        <v>0.99</v>
      </c>
      <c r="F86" s="6">
        <f>F84*0.55+F85*0.45</f>
        <v>7.6750000000000007</v>
      </c>
      <c r="G86" s="6">
        <f t="shared" ref="G86" si="47">G84*0.55+G85*0.45</f>
        <v>7.95</v>
      </c>
      <c r="H86" s="6">
        <f t="shared" ref="H86" si="48">H84*0.55+H85*0.45</f>
        <v>8.15</v>
      </c>
      <c r="I86" s="70">
        <f t="shared" si="39"/>
        <v>7.3702500000000004</v>
      </c>
      <c r="J86" s="70">
        <f t="shared" si="40"/>
        <v>6.9740000000000002</v>
      </c>
      <c r="K86" s="70">
        <f t="shared" si="41"/>
        <v>6.5777499999999991</v>
      </c>
      <c r="L86" s="73"/>
      <c r="M86" s="73" t="str">
        <f t="shared" si="42"/>
        <v>Constraint</v>
      </c>
      <c r="N86" s="6">
        <f t="shared" ref="N86" si="49">N84*0.55+N85*0.45</f>
        <v>8.4499999999999993</v>
      </c>
      <c r="O86" s="6">
        <f t="shared" ref="O86" si="50">O84*0.55+O85*0.45</f>
        <v>8.4499999999999993</v>
      </c>
      <c r="P86" s="6">
        <f t="shared" ref="P86" si="51">P84*0.55+P85*0.45</f>
        <v>8.4499999999999993</v>
      </c>
      <c r="Q86" s="70">
        <f t="shared" si="43"/>
        <v>7.8584999999999994</v>
      </c>
      <c r="R86" s="70">
        <f t="shared" si="44"/>
        <v>7.4359999999999991</v>
      </c>
      <c r="S86" s="70">
        <f t="shared" si="45"/>
        <v>7.0134999999999987</v>
      </c>
      <c r="T86" s="73"/>
      <c r="U86" s="73" t="str">
        <f t="shared" si="46"/>
        <v>Constraint</v>
      </c>
    </row>
    <row r="87" spans="2:21">
      <c r="B87" s="7" t="s">
        <v>58</v>
      </c>
      <c r="C87" s="2" t="s">
        <v>25</v>
      </c>
      <c r="D87" s="2"/>
      <c r="E87" s="2">
        <v>0.95</v>
      </c>
      <c r="F87" s="2">
        <v>0.85</v>
      </c>
      <c r="G87" s="2">
        <v>0.85</v>
      </c>
      <c r="H87" s="2">
        <v>0.85</v>
      </c>
      <c r="I87" s="70">
        <f t="shared" si="39"/>
        <v>0.79049999999999998</v>
      </c>
      <c r="J87" s="70">
        <f t="shared" si="40"/>
        <v>0.748</v>
      </c>
      <c r="K87" s="70">
        <f t="shared" si="41"/>
        <v>0.7054999999999999</v>
      </c>
      <c r="L87" s="73"/>
      <c r="M87" s="73" t="str">
        <f t="shared" si="42"/>
        <v>Constraint</v>
      </c>
      <c r="N87" s="2">
        <v>0.9</v>
      </c>
      <c r="O87" s="2">
        <v>0.9</v>
      </c>
      <c r="P87" s="2">
        <v>0.9</v>
      </c>
      <c r="Q87" s="70">
        <f t="shared" si="43"/>
        <v>0.83700000000000008</v>
      </c>
      <c r="R87" s="70">
        <f t="shared" si="44"/>
        <v>0.79200000000000004</v>
      </c>
      <c r="S87" s="70">
        <f t="shared" si="45"/>
        <v>0.747</v>
      </c>
      <c r="T87" s="73"/>
      <c r="U87" s="73" t="str">
        <f t="shared" si="46"/>
        <v>Constraint</v>
      </c>
    </row>
    <row r="88" spans="2:21">
      <c r="B88" s="7" t="s">
        <v>59</v>
      </c>
      <c r="C88" s="2" t="s">
        <v>26</v>
      </c>
      <c r="D88" s="2"/>
      <c r="E88" s="2">
        <v>0.98</v>
      </c>
      <c r="F88" s="2">
        <v>1000</v>
      </c>
      <c r="G88" s="2">
        <v>1000</v>
      </c>
      <c r="H88" s="2">
        <v>1000</v>
      </c>
      <c r="I88" s="70">
        <f t="shared" si="39"/>
        <v>930</v>
      </c>
      <c r="J88" s="70">
        <f t="shared" si="40"/>
        <v>880</v>
      </c>
      <c r="K88" s="70">
        <f t="shared" si="41"/>
        <v>830</v>
      </c>
      <c r="L88" s="73"/>
      <c r="M88" s="73" t="str">
        <f t="shared" si="42"/>
        <v>Constraint</v>
      </c>
      <c r="N88" s="2">
        <v>1500</v>
      </c>
      <c r="O88" s="2">
        <v>1500</v>
      </c>
      <c r="P88" s="2">
        <v>1500</v>
      </c>
      <c r="Q88" s="70">
        <f t="shared" si="43"/>
        <v>1395</v>
      </c>
      <c r="R88" s="70">
        <f t="shared" si="44"/>
        <v>1320</v>
      </c>
      <c r="S88" s="70">
        <f t="shared" si="45"/>
        <v>1245</v>
      </c>
      <c r="T88" s="73"/>
      <c r="U88" s="73" t="str">
        <f t="shared" si="46"/>
        <v>Constraint</v>
      </c>
    </row>
    <row r="89" spans="2:21">
      <c r="B89" s="7" t="s">
        <v>60</v>
      </c>
      <c r="C89" s="2" t="s">
        <v>26</v>
      </c>
      <c r="D89" s="2"/>
      <c r="E89" s="2">
        <v>0.98</v>
      </c>
      <c r="F89" s="2">
        <v>0.5</v>
      </c>
      <c r="G89" s="2">
        <v>0.5</v>
      </c>
      <c r="H89" s="2">
        <v>0.5</v>
      </c>
      <c r="I89" s="70">
        <f t="shared" si="39"/>
        <v>0.46500000000000002</v>
      </c>
      <c r="J89" s="70">
        <f t="shared" si="40"/>
        <v>0.44</v>
      </c>
      <c r="K89" s="70">
        <f t="shared" si="41"/>
        <v>0.41499999999999998</v>
      </c>
      <c r="L89" s="73"/>
      <c r="M89" s="73" t="str">
        <f t="shared" si="42"/>
        <v>Constraint</v>
      </c>
      <c r="N89" s="2">
        <v>0.5</v>
      </c>
      <c r="O89" s="2">
        <v>0.5</v>
      </c>
      <c r="P89" s="2">
        <v>0.5</v>
      </c>
      <c r="Q89" s="70">
        <f t="shared" si="43"/>
        <v>0.46500000000000002</v>
      </c>
      <c r="R89" s="70">
        <f t="shared" si="44"/>
        <v>0.44</v>
      </c>
      <c r="S89" s="70">
        <f t="shared" si="45"/>
        <v>0.41499999999999998</v>
      </c>
      <c r="T89" s="73"/>
      <c r="U89" s="73" t="str">
        <f t="shared" si="46"/>
        <v>Constraint</v>
      </c>
    </row>
    <row r="90" spans="2:21">
      <c r="B90" s="7" t="s">
        <v>61</v>
      </c>
      <c r="C90" s="2" t="s">
        <v>26</v>
      </c>
      <c r="D90" s="2"/>
      <c r="E90" s="2">
        <v>0.98</v>
      </c>
      <c r="F90" s="2">
        <v>0.75</v>
      </c>
      <c r="G90" s="2">
        <v>0.75</v>
      </c>
      <c r="H90" s="2">
        <v>0.75</v>
      </c>
      <c r="I90" s="70">
        <f t="shared" si="39"/>
        <v>0.69750000000000001</v>
      </c>
      <c r="J90" s="70">
        <f t="shared" si="40"/>
        <v>0.66</v>
      </c>
      <c r="K90" s="70">
        <f t="shared" si="41"/>
        <v>0.62249999999999994</v>
      </c>
      <c r="L90" s="73"/>
      <c r="M90" s="73" t="str">
        <f t="shared" si="42"/>
        <v>Constraint</v>
      </c>
      <c r="N90" s="2">
        <v>0.75</v>
      </c>
      <c r="O90" s="2">
        <v>0.75</v>
      </c>
      <c r="P90" s="2">
        <v>0.75</v>
      </c>
      <c r="Q90" s="70">
        <f t="shared" si="43"/>
        <v>0.69750000000000001</v>
      </c>
      <c r="R90" s="70">
        <f t="shared" si="44"/>
        <v>0.66</v>
      </c>
      <c r="S90" s="70">
        <f t="shared" si="45"/>
        <v>0.62249999999999994</v>
      </c>
      <c r="T90" s="73"/>
      <c r="U90" s="73" t="str">
        <f t="shared" si="46"/>
        <v>Constraint</v>
      </c>
    </row>
    <row r="91" spans="2:21">
      <c r="B91" s="7" t="s">
        <v>22</v>
      </c>
      <c r="C91" s="2">
        <v>2</v>
      </c>
      <c r="D91" s="2"/>
      <c r="E91" s="2">
        <v>0.95</v>
      </c>
      <c r="F91" s="2">
        <v>0.03</v>
      </c>
      <c r="G91" s="2">
        <v>0.03</v>
      </c>
      <c r="H91" s="2">
        <v>0.03</v>
      </c>
      <c r="I91" s="70">
        <f t="shared" si="39"/>
        <v>2.7900000000000001E-2</v>
      </c>
      <c r="J91" s="70">
        <f t="shared" si="40"/>
        <v>2.64E-2</v>
      </c>
      <c r="K91" s="70">
        <f t="shared" si="41"/>
        <v>2.4899999999999999E-2</v>
      </c>
      <c r="L91" s="73"/>
      <c r="M91" s="73" t="str">
        <f t="shared" si="42"/>
        <v>Constraint</v>
      </c>
      <c r="N91" s="2">
        <v>0.02</v>
      </c>
      <c r="O91" s="2">
        <v>0.02</v>
      </c>
      <c r="P91" s="2">
        <v>0.02</v>
      </c>
      <c r="Q91" s="70">
        <f t="shared" si="43"/>
        <v>1.8600000000000002E-2</v>
      </c>
      <c r="R91" s="70">
        <f t="shared" si="44"/>
        <v>1.7600000000000001E-2</v>
      </c>
      <c r="S91" s="70">
        <f t="shared" si="45"/>
        <v>1.66E-2</v>
      </c>
      <c r="T91" s="73"/>
      <c r="U91" s="73" t="str">
        <f t="shared" si="46"/>
        <v>Constraint</v>
      </c>
    </row>
    <row r="92" spans="2:21">
      <c r="B92" s="7" t="s">
        <v>23</v>
      </c>
      <c r="C92" s="2">
        <v>2</v>
      </c>
      <c r="D92" s="2"/>
      <c r="E92" s="2">
        <v>0.95</v>
      </c>
      <c r="F92" s="2">
        <v>0.85</v>
      </c>
      <c r="G92" s="2">
        <v>0.85</v>
      </c>
      <c r="H92" s="2">
        <v>0.85</v>
      </c>
      <c r="I92" s="70">
        <f t="shared" si="39"/>
        <v>0.79049999999999998</v>
      </c>
      <c r="J92" s="70">
        <f t="shared" si="40"/>
        <v>0.748</v>
      </c>
      <c r="K92" s="70">
        <f t="shared" si="41"/>
        <v>0.7054999999999999</v>
      </c>
      <c r="L92" s="73"/>
      <c r="M92" s="73" t="str">
        <f t="shared" si="42"/>
        <v>Constraint</v>
      </c>
      <c r="N92" s="2">
        <v>0.9</v>
      </c>
      <c r="O92" s="2">
        <v>0.9</v>
      </c>
      <c r="P92" s="2">
        <v>0.9</v>
      </c>
      <c r="Q92" s="70">
        <f t="shared" si="43"/>
        <v>0.83700000000000008</v>
      </c>
      <c r="R92" s="70">
        <f t="shared" si="44"/>
        <v>0.79200000000000004</v>
      </c>
      <c r="S92" s="70">
        <f t="shared" si="45"/>
        <v>0.747</v>
      </c>
      <c r="T92" s="73"/>
      <c r="U92" s="73" t="str">
        <f t="shared" si="46"/>
        <v>Constraint</v>
      </c>
    </row>
    <row r="93" spans="2:21" ht="31.5">
      <c r="B93" s="7" t="s">
        <v>30</v>
      </c>
      <c r="C93" s="2" t="s">
        <v>31</v>
      </c>
      <c r="D93" s="2"/>
      <c r="E93" s="2">
        <v>0.95</v>
      </c>
      <c r="F93" s="2">
        <v>0.9</v>
      </c>
      <c r="G93" s="2">
        <v>0.9</v>
      </c>
      <c r="H93" s="2">
        <v>0.9</v>
      </c>
      <c r="I93" s="70">
        <f t="shared" si="39"/>
        <v>0.83700000000000008</v>
      </c>
      <c r="J93" s="70">
        <f t="shared" si="40"/>
        <v>0.79200000000000004</v>
      </c>
      <c r="K93" s="70">
        <f t="shared" si="41"/>
        <v>0.747</v>
      </c>
      <c r="L93" s="73"/>
      <c r="M93" s="73" t="str">
        <f t="shared" si="42"/>
        <v>Constraint</v>
      </c>
      <c r="N93" s="2">
        <v>0.95</v>
      </c>
      <c r="O93" s="2">
        <v>0.95</v>
      </c>
      <c r="P93" s="2">
        <v>0.95</v>
      </c>
      <c r="Q93" s="70">
        <f t="shared" si="43"/>
        <v>0.88349999999999995</v>
      </c>
      <c r="R93" s="70">
        <f t="shared" si="44"/>
        <v>0.83599999999999985</v>
      </c>
      <c r="S93" s="70">
        <f t="shared" si="45"/>
        <v>0.78849999999999987</v>
      </c>
      <c r="T93" s="73"/>
      <c r="U93" s="73" t="str">
        <f t="shared" si="46"/>
        <v>Constraint</v>
      </c>
    </row>
    <row r="94" spans="2:21">
      <c r="B94" s="7" t="s">
        <v>27</v>
      </c>
      <c r="C94" s="109" t="s">
        <v>32</v>
      </c>
      <c r="D94" s="64"/>
      <c r="E94" s="2">
        <v>0.99</v>
      </c>
      <c r="F94" s="2">
        <v>7</v>
      </c>
      <c r="G94" s="2">
        <v>7.5</v>
      </c>
      <c r="H94" s="2">
        <v>7.7</v>
      </c>
      <c r="I94" s="70">
        <f t="shared" si="39"/>
        <v>6.8819999999999997</v>
      </c>
      <c r="J94" s="70">
        <f t="shared" si="40"/>
        <v>6.5119999999999996</v>
      </c>
      <c r="K94" s="70">
        <f t="shared" si="41"/>
        <v>6.1419999999999995</v>
      </c>
      <c r="L94" s="73"/>
      <c r="M94" s="73" t="str">
        <f t="shared" si="42"/>
        <v>Constraint</v>
      </c>
      <c r="N94" s="2">
        <v>8</v>
      </c>
      <c r="O94" s="2">
        <v>8</v>
      </c>
      <c r="P94" s="2">
        <v>8</v>
      </c>
      <c r="Q94" s="70">
        <f t="shared" si="43"/>
        <v>7.44</v>
      </c>
      <c r="R94" s="70">
        <f t="shared" si="44"/>
        <v>7.04</v>
      </c>
      <c r="S94" s="70">
        <f t="shared" si="45"/>
        <v>6.64</v>
      </c>
      <c r="T94" s="73"/>
      <c r="U94" s="73" t="str">
        <f t="shared" si="46"/>
        <v>Constraint</v>
      </c>
    </row>
    <row r="95" spans="2:21">
      <c r="B95" s="7" t="s">
        <v>28</v>
      </c>
      <c r="C95" s="110"/>
      <c r="D95" s="65"/>
      <c r="E95" s="2">
        <v>0.99</v>
      </c>
      <c r="F95" s="2">
        <v>8.5</v>
      </c>
      <c r="G95" s="2">
        <v>8.5</v>
      </c>
      <c r="H95" s="2">
        <v>8.6999999999999993</v>
      </c>
      <c r="I95" s="70">
        <f t="shared" si="39"/>
        <v>7.9670000000000005</v>
      </c>
      <c r="J95" s="70">
        <f t="shared" si="40"/>
        <v>7.5386666666666668</v>
      </c>
      <c r="K95" s="70">
        <f t="shared" si="41"/>
        <v>7.1103333333333332</v>
      </c>
      <c r="L95" s="73"/>
      <c r="M95" s="73" t="str">
        <f t="shared" si="42"/>
        <v>Constraint</v>
      </c>
      <c r="N95" s="2">
        <v>9</v>
      </c>
      <c r="O95" s="2">
        <v>9</v>
      </c>
      <c r="P95" s="2">
        <v>9</v>
      </c>
      <c r="Q95" s="70">
        <f t="shared" si="43"/>
        <v>8.370000000000001</v>
      </c>
      <c r="R95" s="70">
        <f t="shared" si="44"/>
        <v>7.92</v>
      </c>
      <c r="S95" s="70">
        <f t="shared" si="45"/>
        <v>7.47</v>
      </c>
      <c r="T95" s="73"/>
      <c r="U95" s="73" t="str">
        <f t="shared" si="46"/>
        <v>Constraint</v>
      </c>
    </row>
    <row r="96" spans="2:21">
      <c r="B96" s="7" t="s">
        <v>29</v>
      </c>
      <c r="C96" s="111"/>
      <c r="D96" s="66"/>
      <c r="E96" s="2">
        <v>0.99</v>
      </c>
      <c r="F96" s="6">
        <f>F94*0.55+F95*0.45</f>
        <v>7.6750000000000007</v>
      </c>
      <c r="G96" s="6">
        <f t="shared" ref="G96" si="52">G94*0.55+G95*0.45</f>
        <v>7.95</v>
      </c>
      <c r="H96" s="6">
        <f t="shared" ref="H96" si="53">H94*0.55+H95*0.45</f>
        <v>8.15</v>
      </c>
      <c r="I96" s="70">
        <f t="shared" si="39"/>
        <v>7.3702500000000004</v>
      </c>
      <c r="J96" s="70">
        <f t="shared" si="40"/>
        <v>6.9740000000000002</v>
      </c>
      <c r="K96" s="70">
        <f t="shared" si="41"/>
        <v>6.5777499999999991</v>
      </c>
      <c r="L96" s="73"/>
      <c r="M96" s="73" t="str">
        <f t="shared" si="42"/>
        <v>Constraint</v>
      </c>
      <c r="N96" s="6">
        <f t="shared" ref="N96" si="54">N94*0.55+N95*0.45</f>
        <v>8.4499999999999993</v>
      </c>
      <c r="O96" s="6">
        <f t="shared" ref="O96" si="55">O94*0.55+O95*0.45</f>
        <v>8.4499999999999993</v>
      </c>
      <c r="P96" s="6">
        <f t="shared" ref="P96" si="56">P94*0.55+P95*0.45</f>
        <v>8.4499999999999993</v>
      </c>
      <c r="Q96" s="70">
        <f t="shared" si="43"/>
        <v>7.8584999999999994</v>
      </c>
      <c r="R96" s="70">
        <f t="shared" si="44"/>
        <v>7.4359999999999991</v>
      </c>
      <c r="S96" s="70">
        <f t="shared" si="45"/>
        <v>7.0134999999999987</v>
      </c>
      <c r="T96" s="73"/>
      <c r="U96" s="73" t="str">
        <f t="shared" si="46"/>
        <v>Constraint</v>
      </c>
    </row>
    <row r="97" spans="2:21">
      <c r="B97" s="7" t="s">
        <v>62</v>
      </c>
      <c r="C97" s="2" t="s">
        <v>25</v>
      </c>
      <c r="D97" s="2"/>
      <c r="E97" s="2">
        <v>0.95</v>
      </c>
      <c r="F97" s="2">
        <v>0.85</v>
      </c>
      <c r="G97" s="2">
        <v>0.85</v>
      </c>
      <c r="H97" s="2">
        <v>0.85</v>
      </c>
      <c r="I97" s="70">
        <f t="shared" si="39"/>
        <v>0.79049999999999998</v>
      </c>
      <c r="J97" s="70">
        <f t="shared" si="40"/>
        <v>0.748</v>
      </c>
      <c r="K97" s="70">
        <f t="shared" si="41"/>
        <v>0.7054999999999999</v>
      </c>
      <c r="L97" s="73"/>
      <c r="M97" s="73" t="str">
        <f t="shared" si="42"/>
        <v>Constraint</v>
      </c>
      <c r="N97" s="2">
        <v>0.9</v>
      </c>
      <c r="O97" s="2">
        <v>0.9</v>
      </c>
      <c r="P97" s="2">
        <v>0.9</v>
      </c>
      <c r="Q97" s="70">
        <f t="shared" si="43"/>
        <v>0.83700000000000008</v>
      </c>
      <c r="R97" s="70">
        <f t="shared" si="44"/>
        <v>0.79200000000000004</v>
      </c>
      <c r="S97" s="70">
        <f t="shared" si="45"/>
        <v>0.747</v>
      </c>
      <c r="T97" s="73"/>
      <c r="U97" s="73" t="str">
        <f t="shared" si="46"/>
        <v>Constraint</v>
      </c>
    </row>
    <row r="98" spans="2:21">
      <c r="B98" s="7" t="s">
        <v>63</v>
      </c>
      <c r="C98" s="2" t="s">
        <v>26</v>
      </c>
      <c r="D98" s="2"/>
      <c r="E98" s="2">
        <v>0.98</v>
      </c>
      <c r="F98" s="2">
        <v>1000</v>
      </c>
      <c r="G98" s="2">
        <v>1000</v>
      </c>
      <c r="H98" s="2">
        <v>1000</v>
      </c>
      <c r="I98" s="70">
        <f t="shared" si="39"/>
        <v>930</v>
      </c>
      <c r="J98" s="70">
        <f t="shared" si="40"/>
        <v>880</v>
      </c>
      <c r="K98" s="70">
        <f t="shared" si="41"/>
        <v>830</v>
      </c>
      <c r="L98" s="73"/>
      <c r="M98" s="73" t="str">
        <f t="shared" si="42"/>
        <v>Constraint</v>
      </c>
      <c r="N98" s="2">
        <v>1500</v>
      </c>
      <c r="O98" s="2">
        <v>1500</v>
      </c>
      <c r="P98" s="2">
        <v>1500</v>
      </c>
      <c r="Q98" s="70">
        <f t="shared" si="43"/>
        <v>1395</v>
      </c>
      <c r="R98" s="70">
        <f t="shared" si="44"/>
        <v>1320</v>
      </c>
      <c r="S98" s="70">
        <f t="shared" si="45"/>
        <v>1245</v>
      </c>
      <c r="T98" s="73"/>
      <c r="U98" s="73" t="str">
        <f t="shared" si="46"/>
        <v>Constraint</v>
      </c>
    </row>
    <row r="99" spans="2:21">
      <c r="B99" s="7" t="s">
        <v>64</v>
      </c>
      <c r="C99" s="2" t="s">
        <v>26</v>
      </c>
      <c r="D99" s="2"/>
      <c r="E99" s="2">
        <v>0.98</v>
      </c>
      <c r="F99" s="2">
        <v>0.5</v>
      </c>
      <c r="G99" s="2">
        <v>0.5</v>
      </c>
      <c r="H99" s="2">
        <v>0.5</v>
      </c>
      <c r="I99" s="70">
        <f t="shared" si="39"/>
        <v>0.46500000000000002</v>
      </c>
      <c r="J99" s="70">
        <f t="shared" si="40"/>
        <v>0.44</v>
      </c>
      <c r="K99" s="70">
        <f t="shared" si="41"/>
        <v>0.41499999999999998</v>
      </c>
      <c r="L99" s="73"/>
      <c r="M99" s="73" t="str">
        <f t="shared" si="42"/>
        <v>Constraint</v>
      </c>
      <c r="N99" s="2">
        <v>0.5</v>
      </c>
      <c r="O99" s="2">
        <v>0.5</v>
      </c>
      <c r="P99" s="2">
        <v>0.5</v>
      </c>
      <c r="Q99" s="70">
        <f t="shared" si="43"/>
        <v>0.46500000000000002</v>
      </c>
      <c r="R99" s="70">
        <f t="shared" si="44"/>
        <v>0.44</v>
      </c>
      <c r="S99" s="70">
        <f t="shared" si="45"/>
        <v>0.41499999999999998</v>
      </c>
      <c r="T99" s="73"/>
      <c r="U99" s="73" t="str">
        <f t="shared" si="46"/>
        <v>Constraint</v>
      </c>
    </row>
    <row r="100" spans="2:21">
      <c r="B100" s="7" t="s">
        <v>65</v>
      </c>
      <c r="C100" s="2" t="s">
        <v>26</v>
      </c>
      <c r="D100" s="2"/>
      <c r="E100" s="2">
        <v>0.98</v>
      </c>
      <c r="F100" s="2">
        <v>0.75</v>
      </c>
      <c r="G100" s="2">
        <v>0.75</v>
      </c>
      <c r="H100" s="2">
        <v>0.75</v>
      </c>
      <c r="I100" s="70">
        <f t="shared" si="39"/>
        <v>0.69750000000000001</v>
      </c>
      <c r="J100" s="70">
        <f t="shared" si="40"/>
        <v>0.66</v>
      </c>
      <c r="K100" s="70">
        <f t="shared" si="41"/>
        <v>0.62249999999999994</v>
      </c>
      <c r="L100" s="73"/>
      <c r="M100" s="73" t="str">
        <f t="shared" si="42"/>
        <v>Constraint</v>
      </c>
      <c r="N100" s="2">
        <v>0.75</v>
      </c>
      <c r="O100" s="2">
        <v>0.75</v>
      </c>
      <c r="P100" s="2">
        <v>0.75</v>
      </c>
      <c r="Q100" s="70">
        <f t="shared" si="43"/>
        <v>0.69750000000000001</v>
      </c>
      <c r="R100" s="70">
        <f t="shared" si="44"/>
        <v>0.66</v>
      </c>
      <c r="S100" s="70">
        <f t="shared" si="45"/>
        <v>0.62249999999999994</v>
      </c>
      <c r="T100" s="73"/>
      <c r="U100" s="73" t="str">
        <f t="shared" si="46"/>
        <v>Constraint</v>
      </c>
    </row>
    <row r="101" spans="2:21">
      <c r="B101" s="7" t="s">
        <v>22</v>
      </c>
      <c r="C101" s="2">
        <v>2</v>
      </c>
      <c r="D101" s="2"/>
      <c r="E101" s="2">
        <v>0.95</v>
      </c>
      <c r="F101" s="2">
        <v>0.03</v>
      </c>
      <c r="G101" s="2">
        <v>0.03</v>
      </c>
      <c r="H101" s="2">
        <v>0.03</v>
      </c>
      <c r="I101" s="70">
        <f t="shared" si="39"/>
        <v>2.7900000000000001E-2</v>
      </c>
      <c r="J101" s="70">
        <f t="shared" si="40"/>
        <v>2.64E-2</v>
      </c>
      <c r="K101" s="70">
        <f t="shared" si="41"/>
        <v>2.4899999999999999E-2</v>
      </c>
      <c r="L101" s="73"/>
      <c r="M101" s="73" t="str">
        <f t="shared" si="42"/>
        <v>Constraint</v>
      </c>
      <c r="N101" s="2">
        <v>0.02</v>
      </c>
      <c r="O101" s="2">
        <v>0.02</v>
      </c>
      <c r="P101" s="2">
        <v>0.02</v>
      </c>
      <c r="Q101" s="70">
        <f t="shared" si="43"/>
        <v>1.8600000000000002E-2</v>
      </c>
      <c r="R101" s="70">
        <f t="shared" si="44"/>
        <v>1.7600000000000001E-2</v>
      </c>
      <c r="S101" s="70">
        <f t="shared" si="45"/>
        <v>1.66E-2</v>
      </c>
      <c r="T101" s="73"/>
      <c r="U101" s="73" t="str">
        <f t="shared" si="46"/>
        <v>Constraint</v>
      </c>
    </row>
    <row r="102" spans="2:21">
      <c r="B102" s="7" t="s">
        <v>23</v>
      </c>
      <c r="C102" s="2">
        <v>2</v>
      </c>
      <c r="D102" s="2"/>
      <c r="E102" s="2">
        <v>0.95</v>
      </c>
      <c r="F102" s="2">
        <v>0.85</v>
      </c>
      <c r="G102" s="2">
        <v>0.85</v>
      </c>
      <c r="H102" s="2">
        <v>0.85</v>
      </c>
      <c r="I102" s="70">
        <f t="shared" si="39"/>
        <v>0.79049999999999998</v>
      </c>
      <c r="J102" s="70">
        <f t="shared" si="40"/>
        <v>0.748</v>
      </c>
      <c r="K102" s="70">
        <f t="shared" si="41"/>
        <v>0.7054999999999999</v>
      </c>
      <c r="L102" s="73"/>
      <c r="M102" s="73" t="str">
        <f t="shared" si="42"/>
        <v>Constraint</v>
      </c>
      <c r="N102" s="2">
        <v>0.9</v>
      </c>
      <c r="O102" s="2">
        <v>0.9</v>
      </c>
      <c r="P102" s="2">
        <v>0.9</v>
      </c>
      <c r="Q102" s="70">
        <f t="shared" si="43"/>
        <v>0.83700000000000008</v>
      </c>
      <c r="R102" s="70">
        <f t="shared" si="44"/>
        <v>0.79200000000000004</v>
      </c>
      <c r="S102" s="70">
        <f t="shared" si="45"/>
        <v>0.747</v>
      </c>
      <c r="T102" s="73"/>
      <c r="U102" s="73" t="str">
        <f t="shared" si="46"/>
        <v>Constraint</v>
      </c>
    </row>
    <row r="103" spans="2:21" ht="31.5">
      <c r="B103" s="7" t="s">
        <v>30</v>
      </c>
      <c r="C103" s="2" t="s">
        <v>31</v>
      </c>
      <c r="D103" s="2"/>
      <c r="E103" s="2">
        <v>0.95</v>
      </c>
      <c r="F103" s="2">
        <v>0.9</v>
      </c>
      <c r="G103" s="2">
        <v>0.9</v>
      </c>
      <c r="H103" s="2">
        <v>0.9</v>
      </c>
      <c r="I103" s="70">
        <f t="shared" si="39"/>
        <v>0.83700000000000008</v>
      </c>
      <c r="J103" s="70">
        <f t="shared" si="40"/>
        <v>0.79200000000000004</v>
      </c>
      <c r="K103" s="70">
        <f t="shared" si="41"/>
        <v>0.747</v>
      </c>
      <c r="L103" s="73"/>
      <c r="M103" s="73" t="str">
        <f t="shared" si="42"/>
        <v>Constraint</v>
      </c>
      <c r="N103" s="2">
        <v>0.95</v>
      </c>
      <c r="O103" s="2">
        <v>0.95</v>
      </c>
      <c r="P103" s="2">
        <v>0.95</v>
      </c>
      <c r="Q103" s="70">
        <f t="shared" si="43"/>
        <v>0.88349999999999995</v>
      </c>
      <c r="R103" s="70">
        <f t="shared" si="44"/>
        <v>0.83599999999999985</v>
      </c>
      <c r="S103" s="70">
        <f t="shared" si="45"/>
        <v>0.78849999999999987</v>
      </c>
      <c r="T103" s="73"/>
      <c r="U103" s="73" t="str">
        <f t="shared" si="46"/>
        <v>Constraint</v>
      </c>
    </row>
    <row r="104" spans="2:21">
      <c r="B104" s="7" t="s">
        <v>27</v>
      </c>
      <c r="C104" s="109" t="s">
        <v>32</v>
      </c>
      <c r="D104" s="64"/>
      <c r="E104" s="2">
        <v>0.99</v>
      </c>
      <c r="F104" s="2">
        <v>7</v>
      </c>
      <c r="G104" s="2">
        <v>7.5</v>
      </c>
      <c r="H104" s="2">
        <v>7.7</v>
      </c>
      <c r="I104" s="70">
        <f t="shared" si="39"/>
        <v>6.8819999999999997</v>
      </c>
      <c r="J104" s="70">
        <f t="shared" si="40"/>
        <v>6.5119999999999996</v>
      </c>
      <c r="K104" s="70">
        <f t="shared" si="41"/>
        <v>6.1419999999999995</v>
      </c>
      <c r="L104" s="73"/>
      <c r="M104" s="73" t="str">
        <f t="shared" si="42"/>
        <v>Constraint</v>
      </c>
      <c r="N104" s="2">
        <v>8</v>
      </c>
      <c r="O104" s="2">
        <v>8</v>
      </c>
      <c r="P104" s="2">
        <v>8</v>
      </c>
      <c r="Q104" s="70">
        <f t="shared" si="43"/>
        <v>7.44</v>
      </c>
      <c r="R104" s="70">
        <f t="shared" si="44"/>
        <v>7.04</v>
      </c>
      <c r="S104" s="70">
        <f t="shared" si="45"/>
        <v>6.64</v>
      </c>
      <c r="T104" s="73"/>
      <c r="U104" s="73" t="str">
        <f t="shared" si="46"/>
        <v>Constraint</v>
      </c>
    </row>
    <row r="105" spans="2:21">
      <c r="B105" s="7" t="s">
        <v>28</v>
      </c>
      <c r="C105" s="110"/>
      <c r="D105" s="65"/>
      <c r="E105" s="2">
        <v>0.99</v>
      </c>
      <c r="F105" s="2">
        <v>8.5</v>
      </c>
      <c r="G105" s="2">
        <v>8.5</v>
      </c>
      <c r="H105" s="2">
        <v>8.6999999999999993</v>
      </c>
      <c r="I105" s="70">
        <f t="shared" si="39"/>
        <v>7.9670000000000005</v>
      </c>
      <c r="J105" s="70">
        <f t="shared" si="40"/>
        <v>7.5386666666666668</v>
      </c>
      <c r="K105" s="70">
        <f t="shared" si="41"/>
        <v>7.1103333333333332</v>
      </c>
      <c r="L105" s="73"/>
      <c r="M105" s="73" t="str">
        <f t="shared" si="42"/>
        <v>Constraint</v>
      </c>
      <c r="N105" s="2">
        <v>9</v>
      </c>
      <c r="O105" s="2">
        <v>9</v>
      </c>
      <c r="P105" s="2">
        <v>9</v>
      </c>
      <c r="Q105" s="70">
        <f t="shared" si="43"/>
        <v>8.370000000000001</v>
      </c>
      <c r="R105" s="70">
        <f t="shared" si="44"/>
        <v>7.92</v>
      </c>
      <c r="S105" s="70">
        <f t="shared" si="45"/>
        <v>7.47</v>
      </c>
      <c r="T105" s="73"/>
      <c r="U105" s="73" t="str">
        <f t="shared" si="46"/>
        <v>Constraint</v>
      </c>
    </row>
    <row r="106" spans="2:21">
      <c r="B106" s="7" t="s">
        <v>29</v>
      </c>
      <c r="C106" s="111"/>
      <c r="D106" s="66"/>
      <c r="E106" s="2">
        <v>0.99</v>
      </c>
      <c r="F106" s="6">
        <f>F104*0.55+F105*0.45</f>
        <v>7.6750000000000007</v>
      </c>
      <c r="G106" s="6">
        <f t="shared" ref="G106" si="57">G104*0.55+G105*0.45</f>
        <v>7.95</v>
      </c>
      <c r="H106" s="6">
        <f t="shared" ref="H106" si="58">H104*0.55+H105*0.45</f>
        <v>8.15</v>
      </c>
      <c r="I106" s="70">
        <f t="shared" si="39"/>
        <v>7.3702500000000004</v>
      </c>
      <c r="J106" s="70">
        <f t="shared" si="40"/>
        <v>6.9740000000000002</v>
      </c>
      <c r="K106" s="70">
        <f t="shared" si="41"/>
        <v>6.5777499999999991</v>
      </c>
      <c r="L106" s="73"/>
      <c r="M106" s="73" t="str">
        <f t="shared" si="42"/>
        <v>Constraint</v>
      </c>
      <c r="N106" s="6">
        <f t="shared" ref="N106" si="59">N104*0.55+N105*0.45</f>
        <v>8.4499999999999993</v>
      </c>
      <c r="O106" s="6">
        <f t="shared" ref="O106" si="60">O104*0.55+O105*0.45</f>
        <v>8.4499999999999993</v>
      </c>
      <c r="P106" s="6">
        <f t="shared" ref="P106" si="61">P104*0.55+P105*0.45</f>
        <v>8.4499999999999993</v>
      </c>
      <c r="Q106" s="70">
        <f t="shared" si="43"/>
        <v>7.8584999999999994</v>
      </c>
      <c r="R106" s="70">
        <f t="shared" si="44"/>
        <v>7.4359999999999991</v>
      </c>
      <c r="S106" s="70">
        <f t="shared" si="45"/>
        <v>7.0134999999999987</v>
      </c>
      <c r="T106" s="73"/>
      <c r="U106" s="73" t="str">
        <f t="shared" si="46"/>
        <v>Constraint</v>
      </c>
    </row>
    <row r="107" spans="2:21">
      <c r="B107" s="7" t="s">
        <v>66</v>
      </c>
      <c r="C107" s="2" t="s">
        <v>25</v>
      </c>
      <c r="D107" s="2"/>
      <c r="E107" s="2">
        <v>0.95</v>
      </c>
      <c r="F107" s="2">
        <v>0.85</v>
      </c>
      <c r="G107" s="2">
        <v>0.85</v>
      </c>
      <c r="H107" s="2">
        <v>0.85</v>
      </c>
      <c r="I107" s="70">
        <f t="shared" si="39"/>
        <v>0.79049999999999998</v>
      </c>
      <c r="J107" s="70">
        <f t="shared" si="40"/>
        <v>0.748</v>
      </c>
      <c r="K107" s="70">
        <f t="shared" si="41"/>
        <v>0.7054999999999999</v>
      </c>
      <c r="L107" s="73"/>
      <c r="M107" s="73" t="str">
        <f t="shared" si="42"/>
        <v>Constraint</v>
      </c>
      <c r="N107" s="2">
        <v>0.9</v>
      </c>
      <c r="O107" s="2">
        <v>0.9</v>
      </c>
      <c r="P107" s="2">
        <v>0.9</v>
      </c>
      <c r="Q107" s="70">
        <f t="shared" si="43"/>
        <v>0.83700000000000008</v>
      </c>
      <c r="R107" s="70">
        <f t="shared" si="44"/>
        <v>0.79200000000000004</v>
      </c>
      <c r="S107" s="70">
        <f t="shared" si="45"/>
        <v>0.747</v>
      </c>
      <c r="T107" s="73"/>
      <c r="U107" s="73" t="str">
        <f t="shared" si="46"/>
        <v>Constraint</v>
      </c>
    </row>
    <row r="108" spans="2:21">
      <c r="B108" s="7" t="s">
        <v>67</v>
      </c>
      <c r="C108" s="2" t="s">
        <v>26</v>
      </c>
      <c r="D108" s="2"/>
      <c r="E108" s="2">
        <v>0.98</v>
      </c>
      <c r="F108" s="2">
        <v>2000</v>
      </c>
      <c r="G108" s="2">
        <v>2000</v>
      </c>
      <c r="H108" s="2">
        <v>2000</v>
      </c>
      <c r="I108" s="70">
        <f t="shared" si="39"/>
        <v>1860</v>
      </c>
      <c r="J108" s="70">
        <f t="shared" si="40"/>
        <v>1760</v>
      </c>
      <c r="K108" s="70">
        <f t="shared" si="41"/>
        <v>1660</v>
      </c>
      <c r="L108" s="73"/>
      <c r="M108" s="73" t="str">
        <f t="shared" si="42"/>
        <v>Constraint</v>
      </c>
      <c r="N108" s="2">
        <v>3000</v>
      </c>
      <c r="O108" s="2">
        <v>3000</v>
      </c>
      <c r="P108" s="2">
        <v>3000</v>
      </c>
      <c r="Q108" s="70">
        <f t="shared" si="43"/>
        <v>2790</v>
      </c>
      <c r="R108" s="70">
        <f t="shared" si="44"/>
        <v>2640</v>
      </c>
      <c r="S108" s="70">
        <f t="shared" si="45"/>
        <v>2490</v>
      </c>
      <c r="T108" s="73"/>
      <c r="U108" s="73" t="str">
        <f t="shared" si="46"/>
        <v>Constraint</v>
      </c>
    </row>
    <row r="109" spans="2:21">
      <c r="B109" s="7" t="s">
        <v>68</v>
      </c>
      <c r="C109" s="2" t="s">
        <v>26</v>
      </c>
      <c r="D109" s="2"/>
      <c r="E109" s="2">
        <v>0.98</v>
      </c>
      <c r="F109" s="2">
        <v>0.5</v>
      </c>
      <c r="G109" s="2">
        <v>0.5</v>
      </c>
      <c r="H109" s="2">
        <v>0.5</v>
      </c>
      <c r="I109" s="70">
        <f t="shared" si="39"/>
        <v>0.46500000000000002</v>
      </c>
      <c r="J109" s="70">
        <f t="shared" si="40"/>
        <v>0.44</v>
      </c>
      <c r="K109" s="70">
        <f t="shared" si="41"/>
        <v>0.41499999999999998</v>
      </c>
      <c r="L109" s="73"/>
      <c r="M109" s="73" t="str">
        <f t="shared" si="42"/>
        <v>Constraint</v>
      </c>
      <c r="N109" s="2">
        <v>0.5</v>
      </c>
      <c r="O109" s="2">
        <v>0.5</v>
      </c>
      <c r="P109" s="2">
        <v>0.5</v>
      </c>
      <c r="Q109" s="70">
        <f t="shared" si="43"/>
        <v>0.46500000000000002</v>
      </c>
      <c r="R109" s="70">
        <f t="shared" si="44"/>
        <v>0.44</v>
      </c>
      <c r="S109" s="70">
        <f t="shared" si="45"/>
        <v>0.41499999999999998</v>
      </c>
      <c r="T109" s="73"/>
      <c r="U109" s="73" t="str">
        <f t="shared" si="46"/>
        <v>Constraint</v>
      </c>
    </row>
    <row r="110" spans="2:21" ht="31.5">
      <c r="B110" s="7" t="s">
        <v>69</v>
      </c>
      <c r="C110" s="2" t="s">
        <v>26</v>
      </c>
      <c r="D110" s="2"/>
      <c r="E110" s="2">
        <v>0.98</v>
      </c>
      <c r="F110" s="2">
        <v>2</v>
      </c>
      <c r="G110" s="2">
        <v>2</v>
      </c>
      <c r="H110" s="2">
        <v>2</v>
      </c>
      <c r="I110" s="70">
        <f t="shared" si="39"/>
        <v>1.86</v>
      </c>
      <c r="J110" s="70">
        <f t="shared" si="40"/>
        <v>1.76</v>
      </c>
      <c r="K110" s="70">
        <f t="shared" si="41"/>
        <v>1.66</v>
      </c>
      <c r="L110" s="73"/>
      <c r="M110" s="73" t="str">
        <f t="shared" si="42"/>
        <v>Constraint</v>
      </c>
      <c r="N110" s="2">
        <v>1.5</v>
      </c>
      <c r="O110" s="2">
        <v>1.5</v>
      </c>
      <c r="P110" s="2">
        <v>1.5</v>
      </c>
      <c r="Q110" s="70">
        <f t="shared" si="43"/>
        <v>1.395</v>
      </c>
      <c r="R110" s="70">
        <f t="shared" si="44"/>
        <v>1.32</v>
      </c>
      <c r="S110" s="70">
        <f t="shared" si="45"/>
        <v>1.2449999999999999</v>
      </c>
      <c r="T110" s="73"/>
      <c r="U110" s="73" t="str">
        <f t="shared" si="46"/>
        <v>Constraint</v>
      </c>
    </row>
    <row r="111" spans="2:21">
      <c r="B111" s="7" t="s">
        <v>22</v>
      </c>
      <c r="C111" s="2">
        <v>2</v>
      </c>
      <c r="D111" s="2"/>
      <c r="E111" s="2">
        <v>0.95</v>
      </c>
      <c r="F111" s="2">
        <v>0.15</v>
      </c>
      <c r="G111" s="2">
        <v>0.15</v>
      </c>
      <c r="H111" s="2">
        <v>0.15</v>
      </c>
      <c r="I111" s="70">
        <f t="shared" si="39"/>
        <v>0.13950000000000001</v>
      </c>
      <c r="J111" s="70">
        <f t="shared" si="40"/>
        <v>0.13200000000000001</v>
      </c>
      <c r="K111" s="70">
        <f t="shared" si="41"/>
        <v>0.12449999999999999</v>
      </c>
      <c r="L111" s="73"/>
      <c r="M111" s="73" t="str">
        <f t="shared" si="42"/>
        <v>Constraint</v>
      </c>
      <c r="N111" s="2">
        <v>0.125</v>
      </c>
      <c r="O111" s="2">
        <v>0.125</v>
      </c>
      <c r="P111" s="2">
        <v>0.125</v>
      </c>
      <c r="Q111" s="70">
        <f t="shared" si="43"/>
        <v>0.11625000000000001</v>
      </c>
      <c r="R111" s="70">
        <f t="shared" si="44"/>
        <v>0.11</v>
      </c>
      <c r="S111" s="70">
        <f t="shared" si="45"/>
        <v>0.10375</v>
      </c>
      <c r="T111" s="73"/>
      <c r="U111" s="73" t="str">
        <f t="shared" si="46"/>
        <v>Constraint</v>
      </c>
    </row>
    <row r="112" spans="2:21">
      <c r="B112" s="7" t="s">
        <v>23</v>
      </c>
      <c r="C112" s="2">
        <v>2</v>
      </c>
      <c r="D112" s="2"/>
      <c r="E112" s="2">
        <v>0.95</v>
      </c>
      <c r="F112" s="2">
        <v>0.85</v>
      </c>
      <c r="G112" s="2">
        <v>0.85</v>
      </c>
      <c r="H112" s="2">
        <v>0.85</v>
      </c>
      <c r="I112" s="70">
        <f t="shared" si="39"/>
        <v>0.79049999999999998</v>
      </c>
      <c r="J112" s="70">
        <f t="shared" si="40"/>
        <v>0.748</v>
      </c>
      <c r="K112" s="70">
        <f t="shared" si="41"/>
        <v>0.7054999999999999</v>
      </c>
      <c r="L112" s="73"/>
      <c r="M112" s="73" t="str">
        <f t="shared" si="42"/>
        <v>Constraint</v>
      </c>
      <c r="N112" s="2">
        <v>0.9</v>
      </c>
      <c r="O112" s="2">
        <v>0.9</v>
      </c>
      <c r="P112" s="2">
        <v>0.9</v>
      </c>
      <c r="Q112" s="70">
        <f t="shared" si="43"/>
        <v>0.83700000000000008</v>
      </c>
      <c r="R112" s="70">
        <f t="shared" si="44"/>
        <v>0.79200000000000004</v>
      </c>
      <c r="S112" s="70">
        <f t="shared" si="45"/>
        <v>0.747</v>
      </c>
      <c r="T112" s="73"/>
      <c r="U112" s="73" t="str">
        <f t="shared" si="46"/>
        <v>Constraint</v>
      </c>
    </row>
    <row r="113" spans="2:21" ht="31.5">
      <c r="B113" s="7" t="s">
        <v>30</v>
      </c>
      <c r="C113" s="2" t="s">
        <v>31</v>
      </c>
      <c r="D113" s="2"/>
      <c r="E113" s="2">
        <v>0.95</v>
      </c>
      <c r="F113" s="2">
        <v>0.9</v>
      </c>
      <c r="G113" s="2">
        <v>0.9</v>
      </c>
      <c r="H113" s="2">
        <v>0.9</v>
      </c>
      <c r="I113" s="70">
        <f t="shared" si="39"/>
        <v>0.83700000000000008</v>
      </c>
      <c r="J113" s="70">
        <f t="shared" si="40"/>
        <v>0.79200000000000004</v>
      </c>
      <c r="K113" s="70">
        <f t="shared" si="41"/>
        <v>0.747</v>
      </c>
      <c r="L113" s="73"/>
      <c r="M113" s="73" t="str">
        <f t="shared" si="42"/>
        <v>Constraint</v>
      </c>
      <c r="N113" s="2">
        <v>0.95</v>
      </c>
      <c r="O113" s="2">
        <v>0.95</v>
      </c>
      <c r="P113" s="2">
        <v>0.95</v>
      </c>
      <c r="Q113" s="70">
        <f t="shared" si="43"/>
        <v>0.88349999999999995</v>
      </c>
      <c r="R113" s="70">
        <f t="shared" si="44"/>
        <v>0.83599999999999985</v>
      </c>
      <c r="S113" s="70">
        <f t="shared" si="45"/>
        <v>0.78849999999999987</v>
      </c>
      <c r="T113" s="73"/>
      <c r="U113" s="73" t="str">
        <f t="shared" si="46"/>
        <v>Constraint</v>
      </c>
    </row>
    <row r="114" spans="2:21">
      <c r="B114" s="7" t="s">
        <v>27</v>
      </c>
      <c r="C114" s="109" t="s">
        <v>32</v>
      </c>
      <c r="D114" s="64"/>
      <c r="E114" s="2">
        <v>0.99</v>
      </c>
      <c r="F114" s="2">
        <v>7</v>
      </c>
      <c r="G114" s="2">
        <v>7.5</v>
      </c>
      <c r="H114" s="2">
        <v>7.7</v>
      </c>
      <c r="I114" s="70">
        <f t="shared" si="39"/>
        <v>6.8819999999999997</v>
      </c>
      <c r="J114" s="70">
        <f t="shared" si="40"/>
        <v>6.5119999999999996</v>
      </c>
      <c r="K114" s="70">
        <f t="shared" si="41"/>
        <v>6.1419999999999995</v>
      </c>
      <c r="L114" s="73"/>
      <c r="M114" s="73" t="str">
        <f t="shared" si="42"/>
        <v>Constraint</v>
      </c>
      <c r="N114" s="2">
        <v>8</v>
      </c>
      <c r="O114" s="2">
        <v>8</v>
      </c>
      <c r="P114" s="2">
        <v>8</v>
      </c>
      <c r="Q114" s="70">
        <f t="shared" si="43"/>
        <v>7.44</v>
      </c>
      <c r="R114" s="70">
        <f t="shared" si="44"/>
        <v>7.04</v>
      </c>
      <c r="S114" s="70">
        <f t="shared" si="45"/>
        <v>6.64</v>
      </c>
      <c r="T114" s="73"/>
      <c r="U114" s="73" t="str">
        <f t="shared" si="46"/>
        <v>Constraint</v>
      </c>
    </row>
    <row r="115" spans="2:21">
      <c r="B115" s="7" t="s">
        <v>28</v>
      </c>
      <c r="C115" s="110"/>
      <c r="D115" s="65"/>
      <c r="E115" s="2">
        <v>0.99</v>
      </c>
      <c r="F115" s="2">
        <v>8.5</v>
      </c>
      <c r="G115" s="2">
        <v>8.5</v>
      </c>
      <c r="H115" s="2">
        <v>8.6999999999999993</v>
      </c>
      <c r="I115" s="70">
        <f t="shared" si="39"/>
        <v>7.9670000000000005</v>
      </c>
      <c r="J115" s="70">
        <f t="shared" si="40"/>
        <v>7.5386666666666668</v>
      </c>
      <c r="K115" s="70">
        <f t="shared" si="41"/>
        <v>7.1103333333333332</v>
      </c>
      <c r="L115" s="73"/>
      <c r="M115" s="73" t="str">
        <f t="shared" si="42"/>
        <v>Constraint</v>
      </c>
      <c r="N115" s="2">
        <v>9</v>
      </c>
      <c r="O115" s="2">
        <v>9</v>
      </c>
      <c r="P115" s="2">
        <v>9</v>
      </c>
      <c r="Q115" s="70">
        <f t="shared" si="43"/>
        <v>8.370000000000001</v>
      </c>
      <c r="R115" s="70">
        <f t="shared" si="44"/>
        <v>7.92</v>
      </c>
      <c r="S115" s="70">
        <f t="shared" si="45"/>
        <v>7.47</v>
      </c>
      <c r="T115" s="73"/>
      <c r="U115" s="73" t="str">
        <f t="shared" si="46"/>
        <v>Constraint</v>
      </c>
    </row>
    <row r="116" spans="2:21">
      <c r="B116" s="7" t="s">
        <v>29</v>
      </c>
      <c r="C116" s="111"/>
      <c r="D116" s="66"/>
      <c r="E116" s="2">
        <v>0.99</v>
      </c>
      <c r="F116" s="6">
        <f>F114*0.55+F115*0.45</f>
        <v>7.6750000000000007</v>
      </c>
      <c r="G116" s="6">
        <f t="shared" ref="G116" si="62">G114*0.55+G115*0.45</f>
        <v>7.95</v>
      </c>
      <c r="H116" s="6">
        <f t="shared" ref="H116" si="63">H114*0.55+H115*0.45</f>
        <v>8.15</v>
      </c>
      <c r="I116" s="70">
        <f t="shared" si="39"/>
        <v>7.3702500000000004</v>
      </c>
      <c r="J116" s="70">
        <f t="shared" si="40"/>
        <v>6.9740000000000002</v>
      </c>
      <c r="K116" s="70">
        <f t="shared" si="41"/>
        <v>6.5777499999999991</v>
      </c>
      <c r="L116" s="73"/>
      <c r="M116" s="73" t="str">
        <f t="shared" si="42"/>
        <v>Constraint</v>
      </c>
      <c r="N116" s="6">
        <f t="shared" ref="N116" si="64">N114*0.55+N115*0.45</f>
        <v>8.4499999999999993</v>
      </c>
      <c r="O116" s="6">
        <f t="shared" ref="O116" si="65">O114*0.55+O115*0.45</f>
        <v>8.4499999999999993</v>
      </c>
      <c r="P116" s="6">
        <f t="shared" ref="P116" si="66">P114*0.55+P115*0.45</f>
        <v>8.4499999999999993</v>
      </c>
      <c r="Q116" s="70">
        <f t="shared" si="43"/>
        <v>7.8584999999999994</v>
      </c>
      <c r="R116" s="70">
        <f t="shared" si="44"/>
        <v>7.4359999999999991</v>
      </c>
      <c r="S116" s="70">
        <f t="shared" si="45"/>
        <v>7.0134999999999987</v>
      </c>
      <c r="T116" s="73"/>
      <c r="U116" s="73" t="str">
        <f t="shared" si="46"/>
        <v>Constraint</v>
      </c>
    </row>
    <row r="117" spans="2:21">
      <c r="B117" s="7" t="s">
        <v>70</v>
      </c>
      <c r="C117" s="2" t="s">
        <v>25</v>
      </c>
      <c r="D117" s="2"/>
      <c r="E117" s="2">
        <v>0.95</v>
      </c>
      <c r="F117" s="2">
        <v>0.85</v>
      </c>
      <c r="G117" s="2">
        <v>0.85</v>
      </c>
      <c r="H117" s="2">
        <v>0.85</v>
      </c>
      <c r="I117" s="70">
        <f t="shared" si="39"/>
        <v>0.79049999999999998</v>
      </c>
      <c r="J117" s="70">
        <f t="shared" si="40"/>
        <v>0.748</v>
      </c>
      <c r="K117" s="70">
        <f t="shared" si="41"/>
        <v>0.7054999999999999</v>
      </c>
      <c r="L117" s="73"/>
      <c r="M117" s="73" t="str">
        <f t="shared" si="42"/>
        <v>Constraint</v>
      </c>
      <c r="N117" s="2">
        <v>0.9</v>
      </c>
      <c r="O117" s="2">
        <v>0.9</v>
      </c>
      <c r="P117" s="2">
        <v>0.9</v>
      </c>
      <c r="Q117" s="70">
        <f t="shared" si="43"/>
        <v>0.83700000000000008</v>
      </c>
      <c r="R117" s="70">
        <f t="shared" si="44"/>
        <v>0.79200000000000004</v>
      </c>
      <c r="S117" s="70">
        <f t="shared" si="45"/>
        <v>0.747</v>
      </c>
      <c r="T117" s="73"/>
      <c r="U117" s="73" t="str">
        <f t="shared" si="46"/>
        <v>Constraint</v>
      </c>
    </row>
    <row r="118" spans="2:21">
      <c r="B118" s="7" t="s">
        <v>71</v>
      </c>
      <c r="C118" s="2" t="s">
        <v>26</v>
      </c>
      <c r="D118" s="2"/>
      <c r="E118" s="2">
        <v>0.98</v>
      </c>
      <c r="F118" s="2">
        <v>2000</v>
      </c>
      <c r="G118" s="2">
        <v>2000</v>
      </c>
      <c r="H118" s="2">
        <v>2000</v>
      </c>
      <c r="I118" s="70">
        <f t="shared" si="39"/>
        <v>1860</v>
      </c>
      <c r="J118" s="70">
        <f t="shared" si="40"/>
        <v>1760</v>
      </c>
      <c r="K118" s="70">
        <f t="shared" si="41"/>
        <v>1660</v>
      </c>
      <c r="L118" s="73"/>
      <c r="M118" s="73" t="str">
        <f t="shared" si="42"/>
        <v>Constraint</v>
      </c>
      <c r="N118" s="2">
        <v>3000</v>
      </c>
      <c r="O118" s="2">
        <v>3000</v>
      </c>
      <c r="P118" s="2">
        <v>3000</v>
      </c>
      <c r="Q118" s="70">
        <f t="shared" si="43"/>
        <v>2790</v>
      </c>
      <c r="R118" s="70">
        <f t="shared" si="44"/>
        <v>2640</v>
      </c>
      <c r="S118" s="70">
        <f t="shared" si="45"/>
        <v>2490</v>
      </c>
      <c r="T118" s="73"/>
      <c r="U118" s="73" t="str">
        <f t="shared" si="46"/>
        <v>Constraint</v>
      </c>
    </row>
    <row r="119" spans="2:21">
      <c r="B119" s="7" t="s">
        <v>72</v>
      </c>
      <c r="C119" s="2" t="s">
        <v>26</v>
      </c>
      <c r="D119" s="2"/>
      <c r="E119" s="2">
        <v>0.98</v>
      </c>
      <c r="F119" s="2">
        <v>0.5</v>
      </c>
      <c r="G119" s="2">
        <v>0.5</v>
      </c>
      <c r="H119" s="2">
        <v>0.5</v>
      </c>
      <c r="I119" s="70">
        <f t="shared" si="39"/>
        <v>0.46500000000000002</v>
      </c>
      <c r="J119" s="70">
        <f t="shared" si="40"/>
        <v>0.44</v>
      </c>
      <c r="K119" s="70">
        <f t="shared" si="41"/>
        <v>0.41499999999999998</v>
      </c>
      <c r="L119" s="73"/>
      <c r="M119" s="73" t="str">
        <f t="shared" si="42"/>
        <v>Constraint</v>
      </c>
      <c r="N119" s="2">
        <v>0.5</v>
      </c>
      <c r="O119" s="2">
        <v>0.5</v>
      </c>
      <c r="P119" s="2">
        <v>0.5</v>
      </c>
      <c r="Q119" s="70">
        <f t="shared" si="43"/>
        <v>0.46500000000000002</v>
      </c>
      <c r="R119" s="70">
        <f t="shared" si="44"/>
        <v>0.44</v>
      </c>
      <c r="S119" s="70">
        <f t="shared" si="45"/>
        <v>0.41499999999999998</v>
      </c>
      <c r="T119" s="73"/>
      <c r="U119" s="73" t="str">
        <f t="shared" si="46"/>
        <v>Constraint</v>
      </c>
    </row>
    <row r="120" spans="2:21" ht="31.5">
      <c r="B120" s="7" t="s">
        <v>73</v>
      </c>
      <c r="C120" s="2" t="s">
        <v>26</v>
      </c>
      <c r="D120" s="2"/>
      <c r="E120" s="2">
        <v>0.98</v>
      </c>
      <c r="F120" s="2">
        <v>2</v>
      </c>
      <c r="G120" s="2">
        <v>2</v>
      </c>
      <c r="H120" s="2">
        <v>2</v>
      </c>
      <c r="I120" s="70">
        <f t="shared" si="39"/>
        <v>1.86</v>
      </c>
      <c r="J120" s="70">
        <f t="shared" si="40"/>
        <v>1.76</v>
      </c>
      <c r="K120" s="70">
        <f t="shared" si="41"/>
        <v>1.66</v>
      </c>
      <c r="L120" s="73"/>
      <c r="M120" s="73" t="str">
        <f t="shared" si="42"/>
        <v>Constraint</v>
      </c>
      <c r="N120" s="2">
        <v>1.5</v>
      </c>
      <c r="O120" s="2">
        <v>1.5</v>
      </c>
      <c r="P120" s="2">
        <v>1.5</v>
      </c>
      <c r="Q120" s="70">
        <f t="shared" si="43"/>
        <v>1.395</v>
      </c>
      <c r="R120" s="70">
        <f t="shared" si="44"/>
        <v>1.32</v>
      </c>
      <c r="S120" s="70">
        <f t="shared" si="45"/>
        <v>1.2449999999999999</v>
      </c>
      <c r="T120" s="73"/>
      <c r="U120" s="73" t="str">
        <f t="shared" si="46"/>
        <v>Constraint</v>
      </c>
    </row>
    <row r="121" spans="2:21">
      <c r="B121" s="7" t="s">
        <v>22</v>
      </c>
      <c r="C121" s="2">
        <v>2</v>
      </c>
      <c r="D121" s="2"/>
      <c r="E121" s="2">
        <v>0.95</v>
      </c>
      <c r="F121" s="2">
        <v>0.15</v>
      </c>
      <c r="G121" s="2">
        <v>0.15</v>
      </c>
      <c r="H121" s="2">
        <v>0.15</v>
      </c>
      <c r="I121" s="70">
        <f t="shared" si="39"/>
        <v>0.13950000000000001</v>
      </c>
      <c r="J121" s="70">
        <f t="shared" si="40"/>
        <v>0.13200000000000001</v>
      </c>
      <c r="K121" s="70">
        <f t="shared" si="41"/>
        <v>0.12449999999999999</v>
      </c>
      <c r="L121" s="73"/>
      <c r="M121" s="73" t="str">
        <f t="shared" si="42"/>
        <v>Constraint</v>
      </c>
      <c r="N121" s="2">
        <v>0.125</v>
      </c>
      <c r="O121" s="2">
        <v>0.125</v>
      </c>
      <c r="P121" s="2">
        <v>0.125</v>
      </c>
      <c r="Q121" s="70">
        <f t="shared" si="43"/>
        <v>0.11625000000000001</v>
      </c>
      <c r="R121" s="70">
        <f t="shared" si="44"/>
        <v>0.11</v>
      </c>
      <c r="S121" s="70">
        <f t="shared" si="45"/>
        <v>0.10375</v>
      </c>
      <c r="T121" s="73"/>
      <c r="U121" s="73" t="str">
        <f t="shared" si="46"/>
        <v>Constraint</v>
      </c>
    </row>
    <row r="122" spans="2:21">
      <c r="B122" s="7" t="s">
        <v>23</v>
      </c>
      <c r="C122" s="2">
        <v>2</v>
      </c>
      <c r="D122" s="2"/>
      <c r="E122" s="2">
        <v>0.95</v>
      </c>
      <c r="F122" s="2">
        <v>0.85</v>
      </c>
      <c r="G122" s="2">
        <v>0.85</v>
      </c>
      <c r="H122" s="2">
        <v>0.85</v>
      </c>
      <c r="I122" s="70">
        <f t="shared" si="39"/>
        <v>0.79049999999999998</v>
      </c>
      <c r="J122" s="70">
        <f t="shared" si="40"/>
        <v>0.748</v>
      </c>
      <c r="K122" s="70">
        <f t="shared" si="41"/>
        <v>0.7054999999999999</v>
      </c>
      <c r="L122" s="73"/>
      <c r="M122" s="73" t="str">
        <f t="shared" si="42"/>
        <v>Constraint</v>
      </c>
      <c r="N122" s="2">
        <v>0.9</v>
      </c>
      <c r="O122" s="2">
        <v>0.9</v>
      </c>
      <c r="P122" s="2">
        <v>0.9</v>
      </c>
      <c r="Q122" s="70">
        <f t="shared" si="43"/>
        <v>0.83700000000000008</v>
      </c>
      <c r="R122" s="70">
        <f t="shared" si="44"/>
        <v>0.79200000000000004</v>
      </c>
      <c r="S122" s="70">
        <f t="shared" si="45"/>
        <v>0.747</v>
      </c>
      <c r="T122" s="73"/>
      <c r="U122" s="73" t="str">
        <f t="shared" si="46"/>
        <v>Constraint</v>
      </c>
    </row>
    <row r="123" spans="2:21" ht="31.5">
      <c r="B123" s="7" t="s">
        <v>30</v>
      </c>
      <c r="C123" s="2" t="s">
        <v>31</v>
      </c>
      <c r="D123" s="2"/>
      <c r="E123" s="2">
        <v>0.95</v>
      </c>
      <c r="F123" s="2">
        <v>0.9</v>
      </c>
      <c r="G123" s="2">
        <v>0.9</v>
      </c>
      <c r="H123" s="2">
        <v>0.9</v>
      </c>
      <c r="I123" s="70">
        <f t="shared" si="39"/>
        <v>0.83700000000000008</v>
      </c>
      <c r="J123" s="70">
        <f t="shared" si="40"/>
        <v>0.79200000000000004</v>
      </c>
      <c r="K123" s="70">
        <f t="shared" si="41"/>
        <v>0.747</v>
      </c>
      <c r="L123" s="73"/>
      <c r="M123" s="73" t="str">
        <f t="shared" si="42"/>
        <v>Constraint</v>
      </c>
      <c r="N123" s="2">
        <v>0.95</v>
      </c>
      <c r="O123" s="2">
        <v>0.95</v>
      </c>
      <c r="P123" s="2">
        <v>0.95</v>
      </c>
      <c r="Q123" s="70">
        <f t="shared" si="43"/>
        <v>0.88349999999999995</v>
      </c>
      <c r="R123" s="70">
        <f t="shared" si="44"/>
        <v>0.83599999999999985</v>
      </c>
      <c r="S123" s="70">
        <f t="shared" si="45"/>
        <v>0.78849999999999987</v>
      </c>
      <c r="T123" s="73"/>
      <c r="U123" s="73" t="str">
        <f t="shared" si="46"/>
        <v>Constraint</v>
      </c>
    </row>
    <row r="124" spans="2:21">
      <c r="B124" s="7" t="s">
        <v>27</v>
      </c>
      <c r="C124" s="109" t="s">
        <v>32</v>
      </c>
      <c r="D124" s="64"/>
      <c r="E124" s="2">
        <v>0.99</v>
      </c>
      <c r="F124" s="2">
        <v>7</v>
      </c>
      <c r="G124" s="2">
        <v>7.5</v>
      </c>
      <c r="H124" s="2">
        <v>7.7</v>
      </c>
      <c r="I124" s="70">
        <f t="shared" si="39"/>
        <v>6.8819999999999997</v>
      </c>
      <c r="J124" s="70">
        <f t="shared" si="40"/>
        <v>6.5119999999999996</v>
      </c>
      <c r="K124" s="70">
        <f t="shared" si="41"/>
        <v>6.1419999999999995</v>
      </c>
      <c r="L124" s="73"/>
      <c r="M124" s="73" t="str">
        <f t="shared" si="42"/>
        <v>Constraint</v>
      </c>
      <c r="N124" s="2">
        <v>8</v>
      </c>
      <c r="O124" s="2">
        <v>8</v>
      </c>
      <c r="P124" s="2">
        <v>8</v>
      </c>
      <c r="Q124" s="70">
        <f t="shared" si="43"/>
        <v>7.44</v>
      </c>
      <c r="R124" s="70">
        <f t="shared" si="44"/>
        <v>7.04</v>
      </c>
      <c r="S124" s="70">
        <f t="shared" si="45"/>
        <v>6.64</v>
      </c>
      <c r="T124" s="73"/>
      <c r="U124" s="73" t="str">
        <f t="shared" si="46"/>
        <v>Constraint</v>
      </c>
    </row>
    <row r="125" spans="2:21">
      <c r="B125" s="7" t="s">
        <v>28</v>
      </c>
      <c r="C125" s="110"/>
      <c r="D125" s="65"/>
      <c r="E125" s="2">
        <v>0.99</v>
      </c>
      <c r="F125" s="2">
        <v>8.5</v>
      </c>
      <c r="G125" s="2">
        <v>8.5</v>
      </c>
      <c r="H125" s="2">
        <v>8.6999999999999993</v>
      </c>
      <c r="I125" s="70">
        <f t="shared" si="39"/>
        <v>7.9670000000000005</v>
      </c>
      <c r="J125" s="70">
        <f t="shared" si="40"/>
        <v>7.5386666666666668</v>
      </c>
      <c r="K125" s="70">
        <f t="shared" si="41"/>
        <v>7.1103333333333332</v>
      </c>
      <c r="L125" s="73"/>
      <c r="M125" s="73" t="str">
        <f t="shared" si="42"/>
        <v>Constraint</v>
      </c>
      <c r="N125" s="2">
        <v>9</v>
      </c>
      <c r="O125" s="2">
        <v>9</v>
      </c>
      <c r="P125" s="2">
        <v>9</v>
      </c>
      <c r="Q125" s="70">
        <f t="shared" si="43"/>
        <v>8.370000000000001</v>
      </c>
      <c r="R125" s="70">
        <f t="shared" si="44"/>
        <v>7.92</v>
      </c>
      <c r="S125" s="70">
        <f t="shared" si="45"/>
        <v>7.47</v>
      </c>
      <c r="T125" s="73"/>
      <c r="U125" s="73" t="str">
        <f t="shared" si="46"/>
        <v>Constraint</v>
      </c>
    </row>
    <row r="126" spans="2:21">
      <c r="B126" s="7" t="s">
        <v>29</v>
      </c>
      <c r="C126" s="111"/>
      <c r="D126" s="66"/>
      <c r="E126" s="2">
        <v>0.99</v>
      </c>
      <c r="F126" s="6">
        <f>F124*0.55+F125*0.45</f>
        <v>7.6750000000000007</v>
      </c>
      <c r="G126" s="6">
        <f t="shared" ref="G126" si="67">G124*0.55+G125*0.45</f>
        <v>7.95</v>
      </c>
      <c r="H126" s="6">
        <f t="shared" ref="H126" si="68">H124*0.55+H125*0.45</f>
        <v>8.15</v>
      </c>
      <c r="I126" s="70">
        <f t="shared" si="39"/>
        <v>7.3702500000000004</v>
      </c>
      <c r="J126" s="70">
        <f t="shared" si="40"/>
        <v>6.9740000000000002</v>
      </c>
      <c r="K126" s="70">
        <f t="shared" si="41"/>
        <v>6.5777499999999991</v>
      </c>
      <c r="L126" s="73"/>
      <c r="M126" s="73" t="str">
        <f t="shared" si="42"/>
        <v>Constraint</v>
      </c>
      <c r="N126" s="6">
        <f t="shared" ref="N126" si="69">N124*0.55+N125*0.45</f>
        <v>8.4499999999999993</v>
      </c>
      <c r="O126" s="6">
        <f t="shared" ref="O126" si="70">O124*0.55+O125*0.45</f>
        <v>8.4499999999999993</v>
      </c>
      <c r="P126" s="6">
        <f t="shared" ref="P126" si="71">P124*0.55+P125*0.45</f>
        <v>8.4499999999999993</v>
      </c>
      <c r="Q126" s="70">
        <f t="shared" si="43"/>
        <v>7.8584999999999994</v>
      </c>
      <c r="R126" s="70">
        <f t="shared" si="44"/>
        <v>7.4359999999999991</v>
      </c>
      <c r="S126" s="70">
        <f t="shared" si="45"/>
        <v>7.0134999999999987</v>
      </c>
      <c r="T126" s="73"/>
      <c r="U126" s="73" t="str">
        <f t="shared" si="46"/>
        <v>Constraint</v>
      </c>
    </row>
    <row r="127" spans="2:21">
      <c r="B127" s="7" t="s">
        <v>74</v>
      </c>
      <c r="C127" s="2" t="s">
        <v>25</v>
      </c>
      <c r="D127" s="2"/>
      <c r="E127" s="2">
        <v>0.95</v>
      </c>
      <c r="F127" s="2">
        <v>0.85</v>
      </c>
      <c r="G127" s="2">
        <v>0.85</v>
      </c>
      <c r="H127" s="2">
        <v>0.85</v>
      </c>
      <c r="I127" s="70">
        <f t="shared" si="39"/>
        <v>0.79049999999999998</v>
      </c>
      <c r="J127" s="70">
        <f t="shared" si="40"/>
        <v>0.748</v>
      </c>
      <c r="K127" s="70">
        <f t="shared" si="41"/>
        <v>0.7054999999999999</v>
      </c>
      <c r="L127" s="73"/>
      <c r="M127" s="73" t="str">
        <f t="shared" si="42"/>
        <v>Constraint</v>
      </c>
      <c r="N127" s="2">
        <v>0.9</v>
      </c>
      <c r="O127" s="2">
        <v>0.9</v>
      </c>
      <c r="P127" s="2">
        <v>0.9</v>
      </c>
      <c r="Q127" s="70">
        <f t="shared" si="43"/>
        <v>0.83700000000000008</v>
      </c>
      <c r="R127" s="70">
        <f t="shared" si="44"/>
        <v>0.79200000000000004</v>
      </c>
      <c r="S127" s="70">
        <f t="shared" si="45"/>
        <v>0.747</v>
      </c>
      <c r="T127" s="73"/>
      <c r="U127" s="73" t="str">
        <f t="shared" si="46"/>
        <v>Constraint</v>
      </c>
    </row>
    <row r="128" spans="2:21">
      <c r="B128" s="7" t="s">
        <v>75</v>
      </c>
      <c r="C128" s="2" t="s">
        <v>26</v>
      </c>
      <c r="D128" s="2"/>
      <c r="E128" s="2">
        <v>0.98</v>
      </c>
      <c r="F128" s="2">
        <v>2000</v>
      </c>
      <c r="G128" s="2">
        <v>2000</v>
      </c>
      <c r="H128" s="2">
        <v>2000</v>
      </c>
      <c r="I128" s="70">
        <f t="shared" si="39"/>
        <v>1860</v>
      </c>
      <c r="J128" s="70">
        <f t="shared" si="40"/>
        <v>1760</v>
      </c>
      <c r="K128" s="70">
        <f t="shared" si="41"/>
        <v>1660</v>
      </c>
      <c r="L128" s="73"/>
      <c r="M128" s="73" t="str">
        <f t="shared" si="42"/>
        <v>Constraint</v>
      </c>
      <c r="N128" s="2">
        <v>3000</v>
      </c>
      <c r="O128" s="2">
        <v>3000</v>
      </c>
      <c r="P128" s="2">
        <v>3000</v>
      </c>
      <c r="Q128" s="70">
        <f t="shared" si="43"/>
        <v>2790</v>
      </c>
      <c r="R128" s="70">
        <f t="shared" si="44"/>
        <v>2640</v>
      </c>
      <c r="S128" s="70">
        <f t="shared" si="45"/>
        <v>2490</v>
      </c>
      <c r="T128" s="73"/>
      <c r="U128" s="73" t="str">
        <f t="shared" si="46"/>
        <v>Constraint</v>
      </c>
    </row>
    <row r="129" spans="2:21">
      <c r="B129" s="7" t="s">
        <v>76</v>
      </c>
      <c r="C129" s="2" t="s">
        <v>26</v>
      </c>
      <c r="D129" s="2"/>
      <c r="E129" s="2">
        <v>0.98</v>
      </c>
      <c r="F129" s="2">
        <v>0.5</v>
      </c>
      <c r="G129" s="2">
        <v>0.5</v>
      </c>
      <c r="H129" s="2">
        <v>0.5</v>
      </c>
      <c r="I129" s="70">
        <f t="shared" si="39"/>
        <v>0.46500000000000002</v>
      </c>
      <c r="J129" s="70">
        <f t="shared" si="40"/>
        <v>0.44</v>
      </c>
      <c r="K129" s="70">
        <f t="shared" si="41"/>
        <v>0.41499999999999998</v>
      </c>
      <c r="L129" s="73"/>
      <c r="M129" s="73" t="str">
        <f t="shared" si="42"/>
        <v>Constraint</v>
      </c>
      <c r="N129" s="2">
        <v>0.5</v>
      </c>
      <c r="O129" s="2">
        <v>0.5</v>
      </c>
      <c r="P129" s="2">
        <v>0.5</v>
      </c>
      <c r="Q129" s="70">
        <f t="shared" si="43"/>
        <v>0.46500000000000002</v>
      </c>
      <c r="R129" s="70">
        <f t="shared" si="44"/>
        <v>0.44</v>
      </c>
      <c r="S129" s="70">
        <f t="shared" si="45"/>
        <v>0.41499999999999998</v>
      </c>
      <c r="T129" s="73"/>
      <c r="U129" s="73" t="str">
        <f t="shared" si="46"/>
        <v>Constraint</v>
      </c>
    </row>
    <row r="130" spans="2:21" ht="31.5">
      <c r="B130" s="7" t="s">
        <v>77</v>
      </c>
      <c r="C130" s="2" t="s">
        <v>26</v>
      </c>
      <c r="D130" s="2"/>
      <c r="E130" s="2">
        <v>0.98</v>
      </c>
      <c r="F130" s="2">
        <v>2</v>
      </c>
      <c r="G130" s="2">
        <v>2</v>
      </c>
      <c r="H130" s="2">
        <v>2</v>
      </c>
      <c r="I130" s="70">
        <f t="shared" si="39"/>
        <v>1.86</v>
      </c>
      <c r="J130" s="70">
        <f t="shared" si="40"/>
        <v>1.76</v>
      </c>
      <c r="K130" s="70">
        <f t="shared" si="41"/>
        <v>1.66</v>
      </c>
      <c r="L130" s="73"/>
      <c r="M130" s="73" t="str">
        <f t="shared" si="42"/>
        <v>Constraint</v>
      </c>
      <c r="N130" s="2">
        <v>1.5</v>
      </c>
      <c r="O130" s="2">
        <v>1.5</v>
      </c>
      <c r="P130" s="2">
        <v>1.5</v>
      </c>
      <c r="Q130" s="70">
        <f t="shared" si="43"/>
        <v>1.395</v>
      </c>
      <c r="R130" s="70">
        <f t="shared" si="44"/>
        <v>1.32</v>
      </c>
      <c r="S130" s="70">
        <f t="shared" si="45"/>
        <v>1.2449999999999999</v>
      </c>
      <c r="T130" s="73"/>
      <c r="U130" s="73" t="str">
        <f t="shared" si="46"/>
        <v>Constraint</v>
      </c>
    </row>
    <row r="131" spans="2:21">
      <c r="B131" s="7" t="s">
        <v>22</v>
      </c>
      <c r="C131" s="2">
        <v>2</v>
      </c>
      <c r="D131" s="2"/>
      <c r="E131" s="2">
        <v>0.95</v>
      </c>
      <c r="F131" s="2">
        <v>0.15</v>
      </c>
      <c r="G131" s="2">
        <v>0.15</v>
      </c>
      <c r="H131" s="2">
        <v>0.15</v>
      </c>
      <c r="I131" s="70">
        <f t="shared" si="39"/>
        <v>0.13950000000000001</v>
      </c>
      <c r="J131" s="70">
        <f t="shared" si="40"/>
        <v>0.13200000000000001</v>
      </c>
      <c r="K131" s="70">
        <f t="shared" si="41"/>
        <v>0.12449999999999999</v>
      </c>
      <c r="L131" s="73"/>
      <c r="M131" s="73" t="str">
        <f t="shared" si="42"/>
        <v>Constraint</v>
      </c>
      <c r="N131" s="2">
        <v>0.125</v>
      </c>
      <c r="O131" s="2">
        <v>0.125</v>
      </c>
      <c r="P131" s="2">
        <v>0.125</v>
      </c>
      <c r="Q131" s="70">
        <f t="shared" si="43"/>
        <v>0.11625000000000001</v>
      </c>
      <c r="R131" s="70">
        <f t="shared" si="44"/>
        <v>0.11</v>
      </c>
      <c r="S131" s="70">
        <f t="shared" si="45"/>
        <v>0.10375</v>
      </c>
      <c r="T131" s="73"/>
      <c r="U131" s="73" t="str">
        <f t="shared" si="46"/>
        <v>Constraint</v>
      </c>
    </row>
    <row r="132" spans="2:21">
      <c r="B132" s="7" t="s">
        <v>23</v>
      </c>
      <c r="C132" s="2">
        <v>2</v>
      </c>
      <c r="D132" s="2"/>
      <c r="E132" s="2">
        <v>0.95</v>
      </c>
      <c r="F132" s="2">
        <v>0.85</v>
      </c>
      <c r="G132" s="2">
        <v>0.85</v>
      </c>
      <c r="H132" s="2">
        <v>0.85</v>
      </c>
      <c r="I132" s="70">
        <f t="shared" si="39"/>
        <v>0.79049999999999998</v>
      </c>
      <c r="J132" s="70">
        <f t="shared" si="40"/>
        <v>0.748</v>
      </c>
      <c r="K132" s="70">
        <f t="shared" si="41"/>
        <v>0.7054999999999999</v>
      </c>
      <c r="L132" s="73"/>
      <c r="M132" s="73" t="str">
        <f t="shared" si="42"/>
        <v>Constraint</v>
      </c>
      <c r="N132" s="2">
        <v>0.9</v>
      </c>
      <c r="O132" s="2">
        <v>0.9</v>
      </c>
      <c r="P132" s="2">
        <v>0.9</v>
      </c>
      <c r="Q132" s="70">
        <f t="shared" si="43"/>
        <v>0.83700000000000008</v>
      </c>
      <c r="R132" s="70">
        <f t="shared" si="44"/>
        <v>0.79200000000000004</v>
      </c>
      <c r="S132" s="70">
        <f t="shared" si="45"/>
        <v>0.747</v>
      </c>
      <c r="T132" s="73"/>
      <c r="U132" s="73" t="str">
        <f t="shared" si="46"/>
        <v>Constraint</v>
      </c>
    </row>
    <row r="133" spans="2:21" ht="31.5">
      <c r="B133" s="7" t="s">
        <v>30</v>
      </c>
      <c r="C133" s="2" t="s">
        <v>31</v>
      </c>
      <c r="D133" s="2"/>
      <c r="E133" s="2">
        <v>0.95</v>
      </c>
      <c r="F133" s="2">
        <v>0.9</v>
      </c>
      <c r="G133" s="2">
        <v>0.9</v>
      </c>
      <c r="H133" s="2">
        <v>0.9</v>
      </c>
      <c r="I133" s="70">
        <f t="shared" si="39"/>
        <v>0.83700000000000008</v>
      </c>
      <c r="J133" s="70">
        <f t="shared" si="40"/>
        <v>0.79200000000000004</v>
      </c>
      <c r="K133" s="70">
        <f t="shared" si="41"/>
        <v>0.747</v>
      </c>
      <c r="L133" s="73"/>
      <c r="M133" s="73" t="str">
        <f t="shared" si="42"/>
        <v>Constraint</v>
      </c>
      <c r="N133" s="2">
        <v>0.95</v>
      </c>
      <c r="O133" s="2">
        <v>0.95</v>
      </c>
      <c r="P133" s="2">
        <v>0.95</v>
      </c>
      <c r="Q133" s="70">
        <f t="shared" si="43"/>
        <v>0.88349999999999995</v>
      </c>
      <c r="R133" s="70">
        <f t="shared" si="44"/>
        <v>0.83599999999999985</v>
      </c>
      <c r="S133" s="70">
        <f t="shared" si="45"/>
        <v>0.78849999999999987</v>
      </c>
      <c r="T133" s="73"/>
      <c r="U133" s="73" t="str">
        <f t="shared" si="46"/>
        <v>Constraint</v>
      </c>
    </row>
    <row r="134" spans="2:21">
      <c r="B134" s="7" t="s">
        <v>27</v>
      </c>
      <c r="C134" s="109" t="s">
        <v>32</v>
      </c>
      <c r="D134" s="64"/>
      <c r="E134" s="2">
        <v>0.99</v>
      </c>
      <c r="F134" s="2">
        <v>7</v>
      </c>
      <c r="G134" s="2">
        <v>7.5</v>
      </c>
      <c r="H134" s="2">
        <v>7.7</v>
      </c>
      <c r="I134" s="70">
        <f t="shared" si="39"/>
        <v>6.8819999999999997</v>
      </c>
      <c r="J134" s="70">
        <f t="shared" si="40"/>
        <v>6.5119999999999996</v>
      </c>
      <c r="K134" s="70">
        <f t="shared" si="41"/>
        <v>6.1419999999999995</v>
      </c>
      <c r="L134" s="73"/>
      <c r="M134" s="73" t="str">
        <f t="shared" si="42"/>
        <v>Constraint</v>
      </c>
      <c r="N134" s="2">
        <v>8</v>
      </c>
      <c r="O134" s="2">
        <v>8</v>
      </c>
      <c r="P134" s="2">
        <v>8</v>
      </c>
      <c r="Q134" s="70">
        <f t="shared" si="43"/>
        <v>7.44</v>
      </c>
      <c r="R134" s="70">
        <f t="shared" si="44"/>
        <v>7.04</v>
      </c>
      <c r="S134" s="70">
        <f t="shared" si="45"/>
        <v>6.64</v>
      </c>
      <c r="T134" s="73"/>
      <c r="U134" s="73" t="str">
        <f t="shared" si="46"/>
        <v>Constraint</v>
      </c>
    </row>
    <row r="135" spans="2:21">
      <c r="B135" s="7" t="s">
        <v>28</v>
      </c>
      <c r="C135" s="110"/>
      <c r="D135" s="65"/>
      <c r="E135" s="2">
        <v>0.99</v>
      </c>
      <c r="F135" s="2">
        <v>8.5</v>
      </c>
      <c r="G135" s="2">
        <v>8.5</v>
      </c>
      <c r="H135" s="2">
        <v>8.6999999999999993</v>
      </c>
      <c r="I135" s="70">
        <f t="shared" si="39"/>
        <v>7.9670000000000005</v>
      </c>
      <c r="J135" s="70">
        <f t="shared" si="40"/>
        <v>7.5386666666666668</v>
      </c>
      <c r="K135" s="70">
        <f t="shared" si="41"/>
        <v>7.1103333333333332</v>
      </c>
      <c r="L135" s="73"/>
      <c r="M135" s="73" t="str">
        <f t="shared" si="42"/>
        <v>Constraint</v>
      </c>
      <c r="N135" s="2">
        <v>9</v>
      </c>
      <c r="O135" s="2">
        <v>9</v>
      </c>
      <c r="P135" s="2">
        <v>9</v>
      </c>
      <c r="Q135" s="70">
        <f t="shared" si="43"/>
        <v>8.370000000000001</v>
      </c>
      <c r="R135" s="70">
        <f t="shared" si="44"/>
        <v>7.92</v>
      </c>
      <c r="S135" s="70">
        <f t="shared" si="45"/>
        <v>7.47</v>
      </c>
      <c r="T135" s="73"/>
      <c r="U135" s="73" t="str">
        <f t="shared" si="46"/>
        <v>Constraint</v>
      </c>
    </row>
    <row r="136" spans="2:21">
      <c r="B136" s="7" t="s">
        <v>29</v>
      </c>
      <c r="C136" s="111"/>
      <c r="D136" s="66"/>
      <c r="E136" s="2">
        <v>0.99</v>
      </c>
      <c r="F136" s="6">
        <f>F134*0.55+F135*0.45</f>
        <v>7.6750000000000007</v>
      </c>
      <c r="G136" s="6">
        <f t="shared" ref="G136" si="72">G134*0.55+G135*0.45</f>
        <v>7.95</v>
      </c>
      <c r="H136" s="6">
        <f t="shared" ref="H136" si="73">H134*0.55+H135*0.45</f>
        <v>8.15</v>
      </c>
      <c r="I136" s="70">
        <f t="shared" si="39"/>
        <v>7.3702500000000004</v>
      </c>
      <c r="J136" s="70">
        <f t="shared" si="40"/>
        <v>6.9740000000000002</v>
      </c>
      <c r="K136" s="70">
        <f t="shared" si="41"/>
        <v>6.5777499999999991</v>
      </c>
      <c r="L136" s="73"/>
      <c r="M136" s="73" t="str">
        <f t="shared" si="42"/>
        <v>Constraint</v>
      </c>
      <c r="N136" s="6">
        <f t="shared" ref="N136" si="74">N134*0.55+N135*0.45</f>
        <v>8.4499999999999993</v>
      </c>
      <c r="O136" s="6">
        <f t="shared" ref="O136" si="75">O134*0.55+O135*0.45</f>
        <v>8.4499999999999993</v>
      </c>
      <c r="P136" s="6">
        <f t="shared" ref="P136" si="76">P134*0.55+P135*0.45</f>
        <v>8.4499999999999993</v>
      </c>
      <c r="Q136" s="70">
        <f t="shared" si="43"/>
        <v>7.8584999999999994</v>
      </c>
      <c r="R136" s="70">
        <f t="shared" si="44"/>
        <v>7.4359999999999991</v>
      </c>
      <c r="S136" s="70">
        <f t="shared" si="45"/>
        <v>7.0134999999999987</v>
      </c>
      <c r="T136" s="73"/>
      <c r="U136" s="73" t="str">
        <f t="shared" si="46"/>
        <v>Constraint</v>
      </c>
    </row>
    <row r="137" spans="2:21">
      <c r="B137" s="7" t="s">
        <v>78</v>
      </c>
      <c r="C137" s="2" t="s">
        <v>25</v>
      </c>
      <c r="D137" s="2"/>
      <c r="E137" s="2">
        <v>0.95</v>
      </c>
      <c r="F137" s="2">
        <v>0.85</v>
      </c>
      <c r="G137" s="2">
        <v>0.85</v>
      </c>
      <c r="H137" s="2">
        <v>0.85</v>
      </c>
      <c r="I137" s="70">
        <f t="shared" si="39"/>
        <v>0.79049999999999998</v>
      </c>
      <c r="J137" s="70">
        <f t="shared" si="40"/>
        <v>0.748</v>
      </c>
      <c r="K137" s="70">
        <f t="shared" si="41"/>
        <v>0.7054999999999999</v>
      </c>
      <c r="L137" s="73"/>
      <c r="M137" s="73" t="str">
        <f t="shared" si="42"/>
        <v>Constraint</v>
      </c>
      <c r="N137" s="2">
        <v>0.9</v>
      </c>
      <c r="O137" s="2">
        <v>0.9</v>
      </c>
      <c r="P137" s="2">
        <v>0.9</v>
      </c>
      <c r="Q137" s="70">
        <f t="shared" si="43"/>
        <v>0.83700000000000008</v>
      </c>
      <c r="R137" s="70">
        <f t="shared" si="44"/>
        <v>0.79200000000000004</v>
      </c>
      <c r="S137" s="70">
        <f t="shared" si="45"/>
        <v>0.747</v>
      </c>
      <c r="T137" s="73"/>
      <c r="U137" s="73" t="str">
        <f t="shared" si="46"/>
        <v>Constraint</v>
      </c>
    </row>
    <row r="138" spans="2:21" ht="31.5">
      <c r="B138" s="7" t="s">
        <v>79</v>
      </c>
      <c r="C138" s="2" t="s">
        <v>26</v>
      </c>
      <c r="D138" s="2"/>
      <c r="E138" s="2">
        <v>0.98</v>
      </c>
      <c r="F138" s="2">
        <v>2000</v>
      </c>
      <c r="G138" s="2">
        <v>2000</v>
      </c>
      <c r="H138" s="2">
        <v>2000</v>
      </c>
      <c r="I138" s="70">
        <f t="shared" si="39"/>
        <v>1860</v>
      </c>
      <c r="J138" s="70">
        <f t="shared" si="40"/>
        <v>1760</v>
      </c>
      <c r="K138" s="70">
        <f t="shared" si="41"/>
        <v>1660</v>
      </c>
      <c r="L138" s="73"/>
      <c r="M138" s="73" t="str">
        <f t="shared" si="42"/>
        <v>Constraint</v>
      </c>
      <c r="N138" s="2">
        <v>3000</v>
      </c>
      <c r="O138" s="2">
        <v>3000</v>
      </c>
      <c r="P138" s="2">
        <v>3000</v>
      </c>
      <c r="Q138" s="70">
        <f t="shared" si="43"/>
        <v>2790</v>
      </c>
      <c r="R138" s="70">
        <f t="shared" si="44"/>
        <v>2640</v>
      </c>
      <c r="S138" s="70">
        <f t="shared" si="45"/>
        <v>2490</v>
      </c>
      <c r="T138" s="73"/>
      <c r="U138" s="73" t="str">
        <f t="shared" si="46"/>
        <v>Constraint</v>
      </c>
    </row>
    <row r="139" spans="2:21" ht="31.5">
      <c r="B139" s="7" t="s">
        <v>80</v>
      </c>
      <c r="C139" s="2" t="s">
        <v>26</v>
      </c>
      <c r="D139" s="2"/>
      <c r="E139" s="2">
        <v>0.98</v>
      </c>
      <c r="F139" s="2">
        <v>0.5</v>
      </c>
      <c r="G139" s="2">
        <v>0.5</v>
      </c>
      <c r="H139" s="2">
        <v>0.5</v>
      </c>
      <c r="I139" s="70">
        <f t="shared" si="39"/>
        <v>0.46500000000000002</v>
      </c>
      <c r="J139" s="70">
        <f t="shared" si="40"/>
        <v>0.44</v>
      </c>
      <c r="K139" s="70">
        <f t="shared" si="41"/>
        <v>0.41499999999999998</v>
      </c>
      <c r="L139" s="73"/>
      <c r="M139" s="73" t="str">
        <f t="shared" si="42"/>
        <v>Constraint</v>
      </c>
      <c r="N139" s="2">
        <v>0.5</v>
      </c>
      <c r="O139" s="2">
        <v>0.5</v>
      </c>
      <c r="P139" s="2">
        <v>0.5</v>
      </c>
      <c r="Q139" s="70">
        <f t="shared" si="43"/>
        <v>0.46500000000000002</v>
      </c>
      <c r="R139" s="70">
        <f t="shared" si="44"/>
        <v>0.44</v>
      </c>
      <c r="S139" s="70">
        <f t="shared" si="45"/>
        <v>0.41499999999999998</v>
      </c>
      <c r="T139" s="73"/>
      <c r="U139" s="73" t="str">
        <f t="shared" si="46"/>
        <v>Constraint</v>
      </c>
    </row>
    <row r="140" spans="2:21" ht="31.5">
      <c r="B140" s="7" t="s">
        <v>81</v>
      </c>
      <c r="C140" s="2" t="s">
        <v>26</v>
      </c>
      <c r="D140" s="2"/>
      <c r="E140" s="2">
        <v>0.98</v>
      </c>
      <c r="F140" s="2">
        <v>2</v>
      </c>
      <c r="G140" s="2">
        <v>2</v>
      </c>
      <c r="H140" s="2">
        <v>2</v>
      </c>
      <c r="I140" s="70">
        <f t="shared" si="39"/>
        <v>1.86</v>
      </c>
      <c r="J140" s="70">
        <f t="shared" si="40"/>
        <v>1.76</v>
      </c>
      <c r="K140" s="70">
        <f t="shared" si="41"/>
        <v>1.66</v>
      </c>
      <c r="L140" s="73"/>
      <c r="M140" s="73" t="str">
        <f t="shared" si="42"/>
        <v>Constraint</v>
      </c>
      <c r="N140" s="2">
        <v>1.5</v>
      </c>
      <c r="O140" s="2">
        <v>1.5</v>
      </c>
      <c r="P140" s="2">
        <v>1.5</v>
      </c>
      <c r="Q140" s="70">
        <f t="shared" si="43"/>
        <v>1.395</v>
      </c>
      <c r="R140" s="70">
        <f t="shared" si="44"/>
        <v>1.32</v>
      </c>
      <c r="S140" s="70">
        <f t="shared" si="45"/>
        <v>1.2449999999999999</v>
      </c>
      <c r="T140" s="73"/>
      <c r="U140" s="73" t="str">
        <f t="shared" si="46"/>
        <v>Constraint</v>
      </c>
    </row>
    <row r="141" spans="2:21">
      <c r="B141" s="7" t="s">
        <v>22</v>
      </c>
      <c r="C141" s="2">
        <v>2</v>
      </c>
      <c r="D141" s="2"/>
      <c r="E141" s="2">
        <v>0.95</v>
      </c>
      <c r="F141" s="2">
        <v>0.15</v>
      </c>
      <c r="G141" s="2">
        <v>0.15</v>
      </c>
      <c r="H141" s="2">
        <v>0.15</v>
      </c>
      <c r="I141" s="70">
        <f t="shared" si="39"/>
        <v>0.13950000000000001</v>
      </c>
      <c r="J141" s="70">
        <f t="shared" si="40"/>
        <v>0.13200000000000001</v>
      </c>
      <c r="K141" s="70">
        <f t="shared" si="41"/>
        <v>0.12449999999999999</v>
      </c>
      <c r="L141" s="73"/>
      <c r="M141" s="73" t="str">
        <f t="shared" si="42"/>
        <v>Constraint</v>
      </c>
      <c r="N141" s="2">
        <v>0.125</v>
      </c>
      <c r="O141" s="2">
        <v>0.125</v>
      </c>
      <c r="P141" s="2">
        <v>0.125</v>
      </c>
      <c r="Q141" s="70">
        <f t="shared" si="43"/>
        <v>0.11625000000000001</v>
      </c>
      <c r="R141" s="70">
        <f t="shared" si="44"/>
        <v>0.11</v>
      </c>
      <c r="S141" s="70">
        <f t="shared" si="45"/>
        <v>0.10375</v>
      </c>
      <c r="T141" s="73"/>
      <c r="U141" s="73" t="str">
        <f t="shared" si="46"/>
        <v>Constraint</v>
      </c>
    </row>
    <row r="142" spans="2:21">
      <c r="B142" s="7" t="s">
        <v>23</v>
      </c>
      <c r="C142" s="2">
        <v>2</v>
      </c>
      <c r="D142" s="2"/>
      <c r="E142" s="2">
        <v>0.95</v>
      </c>
      <c r="F142" s="2">
        <v>0.85</v>
      </c>
      <c r="G142" s="2">
        <v>0.85</v>
      </c>
      <c r="H142" s="2">
        <v>0.85</v>
      </c>
      <c r="I142" s="70">
        <f t="shared" si="39"/>
        <v>0.79049999999999998</v>
      </c>
      <c r="J142" s="70">
        <f t="shared" si="40"/>
        <v>0.748</v>
      </c>
      <c r="K142" s="70">
        <f t="shared" si="41"/>
        <v>0.7054999999999999</v>
      </c>
      <c r="L142" s="73"/>
      <c r="M142" s="73" t="str">
        <f t="shared" si="42"/>
        <v>Constraint</v>
      </c>
      <c r="N142" s="2">
        <v>0.9</v>
      </c>
      <c r="O142" s="2">
        <v>0.9</v>
      </c>
      <c r="P142" s="2">
        <v>0.9</v>
      </c>
      <c r="Q142" s="70">
        <f t="shared" si="43"/>
        <v>0.83700000000000008</v>
      </c>
      <c r="R142" s="70">
        <f t="shared" si="44"/>
        <v>0.79200000000000004</v>
      </c>
      <c r="S142" s="70">
        <f t="shared" si="45"/>
        <v>0.747</v>
      </c>
      <c r="T142" s="73"/>
      <c r="U142" s="73" t="str">
        <f t="shared" si="46"/>
        <v>Constraint</v>
      </c>
    </row>
    <row r="143" spans="2:21" ht="31.5">
      <c r="B143" s="7" t="s">
        <v>30</v>
      </c>
      <c r="C143" s="2" t="s">
        <v>31</v>
      </c>
      <c r="D143" s="2"/>
      <c r="E143" s="2">
        <v>0.95</v>
      </c>
      <c r="F143" s="2">
        <v>0.9</v>
      </c>
      <c r="G143" s="2">
        <v>0.9</v>
      </c>
      <c r="H143" s="2">
        <v>0.9</v>
      </c>
      <c r="I143" s="70">
        <f t="shared" si="39"/>
        <v>0.83700000000000008</v>
      </c>
      <c r="J143" s="70">
        <f t="shared" si="40"/>
        <v>0.79200000000000004</v>
      </c>
      <c r="K143" s="70">
        <f t="shared" si="41"/>
        <v>0.747</v>
      </c>
      <c r="L143" s="73"/>
      <c r="M143" s="73" t="str">
        <f t="shared" si="42"/>
        <v>Constraint</v>
      </c>
      <c r="N143" s="2">
        <v>0.95</v>
      </c>
      <c r="O143" s="2">
        <v>0.95</v>
      </c>
      <c r="P143" s="2">
        <v>0.95</v>
      </c>
      <c r="Q143" s="70">
        <f t="shared" si="43"/>
        <v>0.88349999999999995</v>
      </c>
      <c r="R143" s="70">
        <f t="shared" si="44"/>
        <v>0.83599999999999985</v>
      </c>
      <c r="S143" s="70">
        <f t="shared" si="45"/>
        <v>0.78849999999999987</v>
      </c>
      <c r="T143" s="73"/>
      <c r="U143" s="73" t="str">
        <f t="shared" si="46"/>
        <v>Constraint</v>
      </c>
    </row>
    <row r="144" spans="2:21">
      <c r="B144" s="7" t="s">
        <v>27</v>
      </c>
      <c r="C144" s="109" t="s">
        <v>32</v>
      </c>
      <c r="D144" s="64"/>
      <c r="E144" s="2">
        <v>0.99</v>
      </c>
      <c r="F144" s="2">
        <v>7</v>
      </c>
      <c r="G144" s="2">
        <v>7.5</v>
      </c>
      <c r="H144" s="2">
        <v>7.7</v>
      </c>
      <c r="I144" s="70">
        <f t="shared" si="39"/>
        <v>6.8819999999999997</v>
      </c>
      <c r="J144" s="70">
        <f t="shared" si="40"/>
        <v>6.5119999999999996</v>
      </c>
      <c r="K144" s="70">
        <f t="shared" si="41"/>
        <v>6.1419999999999995</v>
      </c>
      <c r="L144" s="73"/>
      <c r="M144" s="73" t="str">
        <f t="shared" si="42"/>
        <v>Constraint</v>
      </c>
      <c r="N144" s="2">
        <v>8</v>
      </c>
      <c r="O144" s="2">
        <v>8</v>
      </c>
      <c r="P144" s="2">
        <v>8</v>
      </c>
      <c r="Q144" s="70">
        <f t="shared" si="43"/>
        <v>7.44</v>
      </c>
      <c r="R144" s="70">
        <f t="shared" si="44"/>
        <v>7.04</v>
      </c>
      <c r="S144" s="70">
        <f t="shared" si="45"/>
        <v>6.64</v>
      </c>
      <c r="T144" s="73"/>
      <c r="U144" s="73" t="str">
        <f t="shared" si="46"/>
        <v>Constraint</v>
      </c>
    </row>
    <row r="145" spans="2:21">
      <c r="B145" s="7" t="s">
        <v>28</v>
      </c>
      <c r="C145" s="110"/>
      <c r="D145" s="65"/>
      <c r="E145" s="2">
        <v>0.99</v>
      </c>
      <c r="F145" s="2">
        <v>8.5</v>
      </c>
      <c r="G145" s="2">
        <v>8.5</v>
      </c>
      <c r="H145" s="2">
        <v>8.6999999999999993</v>
      </c>
      <c r="I145" s="70">
        <f t="shared" si="39"/>
        <v>7.9670000000000005</v>
      </c>
      <c r="J145" s="70">
        <f t="shared" si="40"/>
        <v>7.5386666666666668</v>
      </c>
      <c r="K145" s="70">
        <f t="shared" si="41"/>
        <v>7.1103333333333332</v>
      </c>
      <c r="L145" s="73"/>
      <c r="M145" s="73" t="str">
        <f t="shared" si="42"/>
        <v>Constraint</v>
      </c>
      <c r="N145" s="2">
        <v>9</v>
      </c>
      <c r="O145" s="2">
        <v>9</v>
      </c>
      <c r="P145" s="2">
        <v>9</v>
      </c>
      <c r="Q145" s="70">
        <f t="shared" si="43"/>
        <v>8.370000000000001</v>
      </c>
      <c r="R145" s="70">
        <f t="shared" si="44"/>
        <v>7.92</v>
      </c>
      <c r="S145" s="70">
        <f t="shared" si="45"/>
        <v>7.47</v>
      </c>
      <c r="T145" s="73"/>
      <c r="U145" s="73" t="str">
        <f t="shared" si="46"/>
        <v>Constraint</v>
      </c>
    </row>
    <row r="146" spans="2:21">
      <c r="B146" s="7" t="s">
        <v>29</v>
      </c>
      <c r="C146" s="111"/>
      <c r="D146" s="66"/>
      <c r="E146" s="2">
        <v>0.99</v>
      </c>
      <c r="F146" s="6">
        <f>F144*0.55+F145*0.45</f>
        <v>7.6750000000000007</v>
      </c>
      <c r="G146" s="6">
        <f t="shared" ref="G146" si="77">G144*0.55+G145*0.45</f>
        <v>7.95</v>
      </c>
      <c r="H146" s="6">
        <f t="shared" ref="H146" si="78">H144*0.55+H145*0.45</f>
        <v>8.15</v>
      </c>
      <c r="I146" s="70">
        <f t="shared" ref="I146:I209" si="79">AVERAGE(F146:H146)*0.93</f>
        <v>7.3702500000000004</v>
      </c>
      <c r="J146" s="70">
        <f t="shared" ref="J146:J209" si="80">AVERAGE(F146:H146)*0.88</f>
        <v>6.9740000000000002</v>
      </c>
      <c r="K146" s="70">
        <f t="shared" ref="K146:K209" si="81">AVERAGE(F146:H146)*0.83</f>
        <v>6.5777499999999991</v>
      </c>
      <c r="L146" s="73"/>
      <c r="M146" s="73" t="str">
        <f t="shared" ref="M146:M209" si="82">IF(L146&lt;=I146,"Constraint",1)</f>
        <v>Constraint</v>
      </c>
      <c r="N146" s="6">
        <f t="shared" ref="N146" si="83">N144*0.55+N145*0.45</f>
        <v>8.4499999999999993</v>
      </c>
      <c r="O146" s="6">
        <f t="shared" ref="O146" si="84">O144*0.55+O145*0.45</f>
        <v>8.4499999999999993</v>
      </c>
      <c r="P146" s="6">
        <f t="shared" ref="P146" si="85">P144*0.55+P145*0.45</f>
        <v>8.4499999999999993</v>
      </c>
      <c r="Q146" s="70">
        <f t="shared" ref="Q146:Q209" si="86">AVERAGE(N146:P146)*0.93</f>
        <v>7.8584999999999994</v>
      </c>
      <c r="R146" s="70">
        <f t="shared" ref="R146:R209" si="87">AVERAGE(N146:P146)*0.88</f>
        <v>7.4359999999999991</v>
      </c>
      <c r="S146" s="70">
        <f t="shared" ref="S146:S209" si="88">AVERAGE(N146:P146)*0.83</f>
        <v>7.0134999999999987</v>
      </c>
      <c r="T146" s="73"/>
      <c r="U146" s="73" t="str">
        <f t="shared" ref="U146:U209" si="89">IF(T146&lt;=Q146,"Constraint",1)</f>
        <v>Constraint</v>
      </c>
    </row>
    <row r="147" spans="2:21">
      <c r="B147" s="7" t="s">
        <v>82</v>
      </c>
      <c r="C147" s="2" t="s">
        <v>25</v>
      </c>
      <c r="D147" s="2"/>
      <c r="E147" s="2">
        <v>0.95</v>
      </c>
      <c r="F147" s="2">
        <v>0.85</v>
      </c>
      <c r="G147" s="2">
        <v>0.85</v>
      </c>
      <c r="H147" s="2">
        <v>0.85</v>
      </c>
      <c r="I147" s="70">
        <f t="shared" si="79"/>
        <v>0.79049999999999998</v>
      </c>
      <c r="J147" s="70">
        <f t="shared" si="80"/>
        <v>0.748</v>
      </c>
      <c r="K147" s="70">
        <f t="shared" si="81"/>
        <v>0.7054999999999999</v>
      </c>
      <c r="L147" s="73"/>
      <c r="M147" s="73" t="str">
        <f t="shared" si="82"/>
        <v>Constraint</v>
      </c>
      <c r="N147" s="2">
        <v>0.9</v>
      </c>
      <c r="O147" s="2">
        <v>0.9</v>
      </c>
      <c r="P147" s="2">
        <v>0.9</v>
      </c>
      <c r="Q147" s="70">
        <f t="shared" si="86"/>
        <v>0.83700000000000008</v>
      </c>
      <c r="R147" s="70">
        <f t="shared" si="87"/>
        <v>0.79200000000000004</v>
      </c>
      <c r="S147" s="70">
        <f t="shared" si="88"/>
        <v>0.747</v>
      </c>
      <c r="T147" s="73"/>
      <c r="U147" s="73" t="str">
        <f t="shared" si="89"/>
        <v>Constraint</v>
      </c>
    </row>
    <row r="148" spans="2:21">
      <c r="B148" s="7" t="s">
        <v>83</v>
      </c>
      <c r="C148" s="2" t="s">
        <v>26</v>
      </c>
      <c r="D148" s="2"/>
      <c r="E148" s="2">
        <v>0.98</v>
      </c>
      <c r="F148" s="2">
        <v>1000</v>
      </c>
      <c r="G148" s="2">
        <v>1000</v>
      </c>
      <c r="H148" s="2">
        <v>1000</v>
      </c>
      <c r="I148" s="70">
        <f t="shared" si="79"/>
        <v>930</v>
      </c>
      <c r="J148" s="70">
        <f t="shared" si="80"/>
        <v>880</v>
      </c>
      <c r="K148" s="70">
        <f t="shared" si="81"/>
        <v>830</v>
      </c>
      <c r="L148" s="73"/>
      <c r="M148" s="73" t="str">
        <f t="shared" si="82"/>
        <v>Constraint</v>
      </c>
      <c r="N148" s="2">
        <v>1500</v>
      </c>
      <c r="O148" s="2">
        <v>1500</v>
      </c>
      <c r="P148" s="2">
        <v>1500</v>
      </c>
      <c r="Q148" s="70">
        <f t="shared" si="86"/>
        <v>1395</v>
      </c>
      <c r="R148" s="70">
        <f t="shared" si="87"/>
        <v>1320</v>
      </c>
      <c r="S148" s="70">
        <f t="shared" si="88"/>
        <v>1245</v>
      </c>
      <c r="T148" s="73"/>
      <c r="U148" s="73" t="str">
        <f t="shared" si="89"/>
        <v>Constraint</v>
      </c>
    </row>
    <row r="149" spans="2:21">
      <c r="B149" s="7" t="s">
        <v>84</v>
      </c>
      <c r="C149" s="2" t="s">
        <v>26</v>
      </c>
      <c r="D149" s="2"/>
      <c r="E149" s="2">
        <v>0.98</v>
      </c>
      <c r="F149" s="2">
        <v>0.5</v>
      </c>
      <c r="G149" s="2">
        <v>0.5</v>
      </c>
      <c r="H149" s="2">
        <v>0.5</v>
      </c>
      <c r="I149" s="70">
        <f t="shared" si="79"/>
        <v>0.46500000000000002</v>
      </c>
      <c r="J149" s="70">
        <f t="shared" si="80"/>
        <v>0.44</v>
      </c>
      <c r="K149" s="70">
        <f t="shared" si="81"/>
        <v>0.41499999999999998</v>
      </c>
      <c r="L149" s="73"/>
      <c r="M149" s="73" t="str">
        <f t="shared" si="82"/>
        <v>Constraint</v>
      </c>
      <c r="N149" s="2">
        <v>0.5</v>
      </c>
      <c r="O149" s="2">
        <v>0.5</v>
      </c>
      <c r="P149" s="2">
        <v>0.5</v>
      </c>
      <c r="Q149" s="70">
        <f t="shared" si="86"/>
        <v>0.46500000000000002</v>
      </c>
      <c r="R149" s="70">
        <f t="shared" si="87"/>
        <v>0.44</v>
      </c>
      <c r="S149" s="70">
        <f t="shared" si="88"/>
        <v>0.41499999999999998</v>
      </c>
      <c r="T149" s="73"/>
      <c r="U149" s="73" t="str">
        <f t="shared" si="89"/>
        <v>Constraint</v>
      </c>
    </row>
    <row r="150" spans="2:21">
      <c r="B150" s="7" t="s">
        <v>85</v>
      </c>
      <c r="C150" s="2" t="s">
        <v>26</v>
      </c>
      <c r="D150" s="2"/>
      <c r="E150" s="2">
        <v>0.98</v>
      </c>
      <c r="F150" s="2">
        <v>0.75</v>
      </c>
      <c r="G150" s="2">
        <v>0.75</v>
      </c>
      <c r="H150" s="2">
        <v>0.75</v>
      </c>
      <c r="I150" s="70">
        <f t="shared" si="79"/>
        <v>0.69750000000000001</v>
      </c>
      <c r="J150" s="70">
        <f t="shared" si="80"/>
        <v>0.66</v>
      </c>
      <c r="K150" s="70">
        <f t="shared" si="81"/>
        <v>0.62249999999999994</v>
      </c>
      <c r="L150" s="73"/>
      <c r="M150" s="73" t="str">
        <f t="shared" si="82"/>
        <v>Constraint</v>
      </c>
      <c r="N150" s="2">
        <v>0.75</v>
      </c>
      <c r="O150" s="2">
        <v>0.75</v>
      </c>
      <c r="P150" s="2">
        <v>0.75</v>
      </c>
      <c r="Q150" s="70">
        <f t="shared" si="86"/>
        <v>0.69750000000000001</v>
      </c>
      <c r="R150" s="70">
        <f t="shared" si="87"/>
        <v>0.66</v>
      </c>
      <c r="S150" s="70">
        <f t="shared" si="88"/>
        <v>0.62249999999999994</v>
      </c>
      <c r="T150" s="73"/>
      <c r="U150" s="73" t="str">
        <f t="shared" si="89"/>
        <v>Constraint</v>
      </c>
    </row>
    <row r="151" spans="2:21">
      <c r="B151" s="7" t="s">
        <v>22</v>
      </c>
      <c r="C151" s="2">
        <v>2</v>
      </c>
      <c r="D151" s="2"/>
      <c r="E151" s="2">
        <v>0.95</v>
      </c>
      <c r="F151" s="2">
        <v>0.6</v>
      </c>
      <c r="G151" s="2">
        <v>0.6</v>
      </c>
      <c r="H151" s="2">
        <v>0.6</v>
      </c>
      <c r="I151" s="70">
        <f t="shared" si="79"/>
        <v>0.55800000000000005</v>
      </c>
      <c r="J151" s="70">
        <f t="shared" si="80"/>
        <v>0.52800000000000002</v>
      </c>
      <c r="K151" s="70">
        <f t="shared" si="81"/>
        <v>0.49799999999999994</v>
      </c>
      <c r="L151" s="73"/>
      <c r="M151" s="73" t="str">
        <f t="shared" si="82"/>
        <v>Constraint</v>
      </c>
      <c r="N151" s="2">
        <v>0.75</v>
      </c>
      <c r="O151" s="2">
        <v>0.75</v>
      </c>
      <c r="P151" s="2">
        <v>0.75</v>
      </c>
      <c r="Q151" s="70">
        <f t="shared" si="86"/>
        <v>0.69750000000000001</v>
      </c>
      <c r="R151" s="70">
        <f t="shared" si="87"/>
        <v>0.66</v>
      </c>
      <c r="S151" s="70">
        <f t="shared" si="88"/>
        <v>0.62249999999999994</v>
      </c>
      <c r="T151" s="73"/>
      <c r="U151" s="73" t="str">
        <f t="shared" si="89"/>
        <v>Constraint</v>
      </c>
    </row>
    <row r="152" spans="2:21">
      <c r="B152" s="7" t="s">
        <v>23</v>
      </c>
      <c r="C152" s="2">
        <v>2</v>
      </c>
      <c r="D152" s="2"/>
      <c r="E152" s="2">
        <v>0.95</v>
      </c>
      <c r="F152" s="2">
        <v>0.85</v>
      </c>
      <c r="G152" s="2">
        <v>0.85</v>
      </c>
      <c r="H152" s="2">
        <v>0.85</v>
      </c>
      <c r="I152" s="70">
        <f t="shared" si="79"/>
        <v>0.79049999999999998</v>
      </c>
      <c r="J152" s="70">
        <f t="shared" si="80"/>
        <v>0.748</v>
      </c>
      <c r="K152" s="70">
        <f t="shared" si="81"/>
        <v>0.7054999999999999</v>
      </c>
      <c r="L152" s="73"/>
      <c r="M152" s="73" t="str">
        <f t="shared" si="82"/>
        <v>Constraint</v>
      </c>
      <c r="N152" s="2">
        <v>0.9</v>
      </c>
      <c r="O152" s="2">
        <v>0.9</v>
      </c>
      <c r="P152" s="2">
        <v>0.9</v>
      </c>
      <c r="Q152" s="70">
        <f t="shared" si="86"/>
        <v>0.83700000000000008</v>
      </c>
      <c r="R152" s="70">
        <f t="shared" si="87"/>
        <v>0.79200000000000004</v>
      </c>
      <c r="S152" s="70">
        <f t="shared" si="88"/>
        <v>0.747</v>
      </c>
      <c r="T152" s="73"/>
      <c r="U152" s="73" t="str">
        <f t="shared" si="89"/>
        <v>Constraint</v>
      </c>
    </row>
    <row r="153" spans="2:21" ht="31.5">
      <c r="B153" s="7" t="s">
        <v>30</v>
      </c>
      <c r="C153" s="2" t="s">
        <v>31</v>
      </c>
      <c r="D153" s="2"/>
      <c r="E153" s="2">
        <v>0.95</v>
      </c>
      <c r="F153" s="2">
        <v>0.9</v>
      </c>
      <c r="G153" s="2">
        <v>0.9</v>
      </c>
      <c r="H153" s="2">
        <v>0.9</v>
      </c>
      <c r="I153" s="70">
        <f t="shared" si="79"/>
        <v>0.83700000000000008</v>
      </c>
      <c r="J153" s="70">
        <f t="shared" si="80"/>
        <v>0.79200000000000004</v>
      </c>
      <c r="K153" s="70">
        <f t="shared" si="81"/>
        <v>0.747</v>
      </c>
      <c r="L153" s="73"/>
      <c r="M153" s="73" t="str">
        <f t="shared" si="82"/>
        <v>Constraint</v>
      </c>
      <c r="N153" s="2">
        <v>0.95</v>
      </c>
      <c r="O153" s="2">
        <v>0.95</v>
      </c>
      <c r="P153" s="2">
        <v>0.95</v>
      </c>
      <c r="Q153" s="70">
        <f t="shared" si="86"/>
        <v>0.88349999999999995</v>
      </c>
      <c r="R153" s="70">
        <f t="shared" si="87"/>
        <v>0.83599999999999985</v>
      </c>
      <c r="S153" s="70">
        <f t="shared" si="88"/>
        <v>0.78849999999999987</v>
      </c>
      <c r="T153" s="73"/>
      <c r="U153" s="73" t="str">
        <f t="shared" si="89"/>
        <v>Constraint</v>
      </c>
    </row>
    <row r="154" spans="2:21">
      <c r="B154" s="7" t="s">
        <v>27</v>
      </c>
      <c r="C154" s="109" t="s">
        <v>32</v>
      </c>
      <c r="D154" s="64"/>
      <c r="E154" s="2">
        <v>0.99</v>
      </c>
      <c r="F154" s="2">
        <v>7</v>
      </c>
      <c r="G154" s="2">
        <v>7.5</v>
      </c>
      <c r="H154" s="2">
        <v>7.7</v>
      </c>
      <c r="I154" s="70">
        <f t="shared" si="79"/>
        <v>6.8819999999999997</v>
      </c>
      <c r="J154" s="70">
        <f t="shared" si="80"/>
        <v>6.5119999999999996</v>
      </c>
      <c r="K154" s="70">
        <f t="shared" si="81"/>
        <v>6.1419999999999995</v>
      </c>
      <c r="L154" s="73"/>
      <c r="M154" s="73" t="str">
        <f t="shared" si="82"/>
        <v>Constraint</v>
      </c>
      <c r="N154" s="2">
        <v>8</v>
      </c>
      <c r="O154" s="2">
        <v>8</v>
      </c>
      <c r="P154" s="2">
        <v>8</v>
      </c>
      <c r="Q154" s="70">
        <f t="shared" si="86"/>
        <v>7.44</v>
      </c>
      <c r="R154" s="70">
        <f t="shared" si="87"/>
        <v>7.04</v>
      </c>
      <c r="S154" s="70">
        <f t="shared" si="88"/>
        <v>6.64</v>
      </c>
      <c r="T154" s="73"/>
      <c r="U154" s="73" t="str">
        <f t="shared" si="89"/>
        <v>Constraint</v>
      </c>
    </row>
    <row r="155" spans="2:21">
      <c r="B155" s="7" t="s">
        <v>28</v>
      </c>
      <c r="C155" s="110"/>
      <c r="D155" s="65"/>
      <c r="E155" s="2">
        <v>0.99</v>
      </c>
      <c r="F155" s="2">
        <v>8.5</v>
      </c>
      <c r="G155" s="2">
        <v>8.5</v>
      </c>
      <c r="H155" s="2">
        <v>8.6999999999999993</v>
      </c>
      <c r="I155" s="70">
        <f t="shared" si="79"/>
        <v>7.9670000000000005</v>
      </c>
      <c r="J155" s="70">
        <f t="shared" si="80"/>
        <v>7.5386666666666668</v>
      </c>
      <c r="K155" s="70">
        <f t="shared" si="81"/>
        <v>7.1103333333333332</v>
      </c>
      <c r="L155" s="73"/>
      <c r="M155" s="73" t="str">
        <f t="shared" si="82"/>
        <v>Constraint</v>
      </c>
      <c r="N155" s="2">
        <v>9</v>
      </c>
      <c r="O155" s="2">
        <v>9</v>
      </c>
      <c r="P155" s="2">
        <v>9</v>
      </c>
      <c r="Q155" s="70">
        <f t="shared" si="86"/>
        <v>8.370000000000001</v>
      </c>
      <c r="R155" s="70">
        <f t="shared" si="87"/>
        <v>7.92</v>
      </c>
      <c r="S155" s="70">
        <f t="shared" si="88"/>
        <v>7.47</v>
      </c>
      <c r="T155" s="73"/>
      <c r="U155" s="73" t="str">
        <f t="shared" si="89"/>
        <v>Constraint</v>
      </c>
    </row>
    <row r="156" spans="2:21">
      <c r="B156" s="7" t="s">
        <v>29</v>
      </c>
      <c r="C156" s="111"/>
      <c r="D156" s="66"/>
      <c r="E156" s="2">
        <v>0.99</v>
      </c>
      <c r="F156" s="6">
        <f>F154*0.55+F155*0.45</f>
        <v>7.6750000000000007</v>
      </c>
      <c r="G156" s="6">
        <f t="shared" ref="G156" si="90">G154*0.55+G155*0.45</f>
        <v>7.95</v>
      </c>
      <c r="H156" s="6">
        <f t="shared" ref="H156" si="91">H154*0.55+H155*0.45</f>
        <v>8.15</v>
      </c>
      <c r="I156" s="70">
        <f t="shared" si="79"/>
        <v>7.3702500000000004</v>
      </c>
      <c r="J156" s="70">
        <f t="shared" si="80"/>
        <v>6.9740000000000002</v>
      </c>
      <c r="K156" s="70">
        <f t="shared" si="81"/>
        <v>6.5777499999999991</v>
      </c>
      <c r="L156" s="73"/>
      <c r="M156" s="73" t="str">
        <f t="shared" si="82"/>
        <v>Constraint</v>
      </c>
      <c r="N156" s="6">
        <f t="shared" ref="N156" si="92">N154*0.55+N155*0.45</f>
        <v>8.4499999999999993</v>
      </c>
      <c r="O156" s="6">
        <f t="shared" ref="O156" si="93">O154*0.55+O155*0.45</f>
        <v>8.4499999999999993</v>
      </c>
      <c r="P156" s="6">
        <f t="shared" ref="P156" si="94">P154*0.55+P155*0.45</f>
        <v>8.4499999999999993</v>
      </c>
      <c r="Q156" s="70">
        <f t="shared" si="86"/>
        <v>7.8584999999999994</v>
      </c>
      <c r="R156" s="70">
        <f t="shared" si="87"/>
        <v>7.4359999999999991</v>
      </c>
      <c r="S156" s="70">
        <f t="shared" si="88"/>
        <v>7.0134999999999987</v>
      </c>
      <c r="T156" s="73"/>
      <c r="U156" s="73" t="str">
        <f t="shared" si="89"/>
        <v>Constraint</v>
      </c>
    </row>
    <row r="157" spans="2:21">
      <c r="B157" s="7" t="s">
        <v>86</v>
      </c>
      <c r="C157" s="2" t="s">
        <v>25</v>
      </c>
      <c r="D157" s="2"/>
      <c r="E157" s="2">
        <v>0.95</v>
      </c>
      <c r="F157" s="2">
        <v>0.85</v>
      </c>
      <c r="G157" s="2">
        <v>0.85</v>
      </c>
      <c r="H157" s="2">
        <v>0.85</v>
      </c>
      <c r="I157" s="70">
        <f t="shared" si="79"/>
        <v>0.79049999999999998</v>
      </c>
      <c r="J157" s="70">
        <f t="shared" si="80"/>
        <v>0.748</v>
      </c>
      <c r="K157" s="70">
        <f t="shared" si="81"/>
        <v>0.7054999999999999</v>
      </c>
      <c r="L157" s="73"/>
      <c r="M157" s="73" t="str">
        <f t="shared" si="82"/>
        <v>Constraint</v>
      </c>
      <c r="N157" s="2">
        <v>0.9</v>
      </c>
      <c r="O157" s="2">
        <v>0.9</v>
      </c>
      <c r="P157" s="2">
        <v>0.9</v>
      </c>
      <c r="Q157" s="70">
        <f t="shared" si="86"/>
        <v>0.83700000000000008</v>
      </c>
      <c r="R157" s="70">
        <f t="shared" si="87"/>
        <v>0.79200000000000004</v>
      </c>
      <c r="S157" s="70">
        <f t="shared" si="88"/>
        <v>0.747</v>
      </c>
      <c r="T157" s="73"/>
      <c r="U157" s="73" t="str">
        <f t="shared" si="89"/>
        <v>Constraint</v>
      </c>
    </row>
    <row r="158" spans="2:21">
      <c r="B158" s="7" t="s">
        <v>87</v>
      </c>
      <c r="C158" s="2" t="s">
        <v>26</v>
      </c>
      <c r="D158" s="2"/>
      <c r="E158" s="2">
        <v>0.98</v>
      </c>
      <c r="F158" s="2">
        <v>1000</v>
      </c>
      <c r="G158" s="2">
        <v>1000</v>
      </c>
      <c r="H158" s="2">
        <v>1000</v>
      </c>
      <c r="I158" s="70">
        <f t="shared" si="79"/>
        <v>930</v>
      </c>
      <c r="J158" s="70">
        <f t="shared" si="80"/>
        <v>880</v>
      </c>
      <c r="K158" s="70">
        <f t="shared" si="81"/>
        <v>830</v>
      </c>
      <c r="L158" s="73"/>
      <c r="M158" s="73" t="str">
        <f t="shared" si="82"/>
        <v>Constraint</v>
      </c>
      <c r="N158" s="2">
        <v>1500</v>
      </c>
      <c r="O158" s="2">
        <v>1500</v>
      </c>
      <c r="P158" s="2">
        <v>1500</v>
      </c>
      <c r="Q158" s="70">
        <f t="shared" si="86"/>
        <v>1395</v>
      </c>
      <c r="R158" s="70">
        <f t="shared" si="87"/>
        <v>1320</v>
      </c>
      <c r="S158" s="70">
        <f t="shared" si="88"/>
        <v>1245</v>
      </c>
      <c r="T158" s="73"/>
      <c r="U158" s="73" t="str">
        <f t="shared" si="89"/>
        <v>Constraint</v>
      </c>
    </row>
    <row r="159" spans="2:21">
      <c r="B159" s="7" t="s">
        <v>88</v>
      </c>
      <c r="C159" s="2" t="s">
        <v>26</v>
      </c>
      <c r="D159" s="2"/>
      <c r="E159" s="2">
        <v>0.98</v>
      </c>
      <c r="F159" s="2">
        <v>0.5</v>
      </c>
      <c r="G159" s="2">
        <v>0.5</v>
      </c>
      <c r="H159" s="2">
        <v>0.5</v>
      </c>
      <c r="I159" s="70">
        <f t="shared" si="79"/>
        <v>0.46500000000000002</v>
      </c>
      <c r="J159" s="70">
        <f t="shared" si="80"/>
        <v>0.44</v>
      </c>
      <c r="K159" s="70">
        <f t="shared" si="81"/>
        <v>0.41499999999999998</v>
      </c>
      <c r="L159" s="73"/>
      <c r="M159" s="73" t="str">
        <f t="shared" si="82"/>
        <v>Constraint</v>
      </c>
      <c r="N159" s="2">
        <v>0.5</v>
      </c>
      <c r="O159" s="2">
        <v>0.5</v>
      </c>
      <c r="P159" s="2">
        <v>0.5</v>
      </c>
      <c r="Q159" s="70">
        <f t="shared" si="86"/>
        <v>0.46500000000000002</v>
      </c>
      <c r="R159" s="70">
        <f t="shared" si="87"/>
        <v>0.44</v>
      </c>
      <c r="S159" s="70">
        <f t="shared" si="88"/>
        <v>0.41499999999999998</v>
      </c>
      <c r="T159" s="73"/>
      <c r="U159" s="73" t="str">
        <f t="shared" si="89"/>
        <v>Constraint</v>
      </c>
    </row>
    <row r="160" spans="2:21">
      <c r="B160" s="7" t="s">
        <v>89</v>
      </c>
      <c r="C160" s="2" t="s">
        <v>26</v>
      </c>
      <c r="D160" s="2"/>
      <c r="E160" s="2">
        <v>0.98</v>
      </c>
      <c r="F160" s="2">
        <v>0.75</v>
      </c>
      <c r="G160" s="2">
        <v>0.75</v>
      </c>
      <c r="H160" s="2">
        <v>0.75</v>
      </c>
      <c r="I160" s="70">
        <f t="shared" si="79"/>
        <v>0.69750000000000001</v>
      </c>
      <c r="J160" s="70">
        <f t="shared" si="80"/>
        <v>0.66</v>
      </c>
      <c r="K160" s="70">
        <f t="shared" si="81"/>
        <v>0.62249999999999994</v>
      </c>
      <c r="L160" s="73"/>
      <c r="M160" s="73" t="str">
        <f t="shared" si="82"/>
        <v>Constraint</v>
      </c>
      <c r="N160" s="2">
        <v>0.75</v>
      </c>
      <c r="O160" s="2">
        <v>0.75</v>
      </c>
      <c r="P160" s="2">
        <v>0.75</v>
      </c>
      <c r="Q160" s="70">
        <f t="shared" si="86"/>
        <v>0.69750000000000001</v>
      </c>
      <c r="R160" s="70">
        <f t="shared" si="87"/>
        <v>0.66</v>
      </c>
      <c r="S160" s="70">
        <f t="shared" si="88"/>
        <v>0.62249999999999994</v>
      </c>
      <c r="T160" s="73"/>
      <c r="U160" s="73" t="str">
        <f t="shared" si="89"/>
        <v>Constraint</v>
      </c>
    </row>
    <row r="161" spans="2:21">
      <c r="B161" s="7" t="s">
        <v>22</v>
      </c>
      <c r="C161" s="2">
        <v>2</v>
      </c>
      <c r="D161" s="2"/>
      <c r="E161" s="2">
        <v>0.95</v>
      </c>
      <c r="F161" s="2">
        <v>0.6</v>
      </c>
      <c r="G161" s="2">
        <v>0.6</v>
      </c>
      <c r="H161" s="2">
        <v>0.6</v>
      </c>
      <c r="I161" s="70">
        <f t="shared" si="79"/>
        <v>0.55800000000000005</v>
      </c>
      <c r="J161" s="70">
        <f t="shared" si="80"/>
        <v>0.52800000000000002</v>
      </c>
      <c r="K161" s="70">
        <f t="shared" si="81"/>
        <v>0.49799999999999994</v>
      </c>
      <c r="L161" s="73"/>
      <c r="M161" s="73" t="str">
        <f t="shared" si="82"/>
        <v>Constraint</v>
      </c>
      <c r="N161" s="2">
        <v>0.75</v>
      </c>
      <c r="O161" s="2">
        <v>0.75</v>
      </c>
      <c r="P161" s="2">
        <v>0.75</v>
      </c>
      <c r="Q161" s="70">
        <f t="shared" si="86"/>
        <v>0.69750000000000001</v>
      </c>
      <c r="R161" s="70">
        <f t="shared" si="87"/>
        <v>0.66</v>
      </c>
      <c r="S161" s="70">
        <f t="shared" si="88"/>
        <v>0.62249999999999994</v>
      </c>
      <c r="T161" s="73"/>
      <c r="U161" s="73" t="str">
        <f t="shared" si="89"/>
        <v>Constraint</v>
      </c>
    </row>
    <row r="162" spans="2:21">
      <c r="B162" s="7" t="s">
        <v>23</v>
      </c>
      <c r="C162" s="2">
        <v>2</v>
      </c>
      <c r="D162" s="2"/>
      <c r="E162" s="2">
        <v>0.95</v>
      </c>
      <c r="F162" s="2">
        <v>0.85</v>
      </c>
      <c r="G162" s="2">
        <v>0.85</v>
      </c>
      <c r="H162" s="2">
        <v>0.85</v>
      </c>
      <c r="I162" s="70">
        <f t="shared" si="79"/>
        <v>0.79049999999999998</v>
      </c>
      <c r="J162" s="70">
        <f t="shared" si="80"/>
        <v>0.748</v>
      </c>
      <c r="K162" s="70">
        <f t="shared" si="81"/>
        <v>0.7054999999999999</v>
      </c>
      <c r="L162" s="73"/>
      <c r="M162" s="73" t="str">
        <f t="shared" si="82"/>
        <v>Constraint</v>
      </c>
      <c r="N162" s="2">
        <v>0.9</v>
      </c>
      <c r="O162" s="2">
        <v>0.9</v>
      </c>
      <c r="P162" s="2">
        <v>0.9</v>
      </c>
      <c r="Q162" s="70">
        <f t="shared" si="86"/>
        <v>0.83700000000000008</v>
      </c>
      <c r="R162" s="70">
        <f t="shared" si="87"/>
        <v>0.79200000000000004</v>
      </c>
      <c r="S162" s="70">
        <f t="shared" si="88"/>
        <v>0.747</v>
      </c>
      <c r="T162" s="73"/>
      <c r="U162" s="73" t="str">
        <f t="shared" si="89"/>
        <v>Constraint</v>
      </c>
    </row>
    <row r="163" spans="2:21" ht="31.5">
      <c r="B163" s="7" t="s">
        <v>30</v>
      </c>
      <c r="C163" s="2" t="s">
        <v>31</v>
      </c>
      <c r="D163" s="2"/>
      <c r="E163" s="2">
        <v>0.95</v>
      </c>
      <c r="F163" s="2">
        <v>0.9</v>
      </c>
      <c r="G163" s="2">
        <v>0.9</v>
      </c>
      <c r="H163" s="2">
        <v>0.9</v>
      </c>
      <c r="I163" s="70">
        <f t="shared" si="79"/>
        <v>0.83700000000000008</v>
      </c>
      <c r="J163" s="70">
        <f t="shared" si="80"/>
        <v>0.79200000000000004</v>
      </c>
      <c r="K163" s="70">
        <f t="shared" si="81"/>
        <v>0.747</v>
      </c>
      <c r="L163" s="73"/>
      <c r="M163" s="73" t="str">
        <f t="shared" si="82"/>
        <v>Constraint</v>
      </c>
      <c r="N163" s="2">
        <v>0.95</v>
      </c>
      <c r="O163" s="2">
        <v>0.95</v>
      </c>
      <c r="P163" s="2">
        <v>0.95</v>
      </c>
      <c r="Q163" s="70">
        <f t="shared" si="86"/>
        <v>0.88349999999999995</v>
      </c>
      <c r="R163" s="70">
        <f t="shared" si="87"/>
        <v>0.83599999999999985</v>
      </c>
      <c r="S163" s="70">
        <f t="shared" si="88"/>
        <v>0.78849999999999987</v>
      </c>
      <c r="T163" s="73"/>
      <c r="U163" s="73" t="str">
        <f t="shared" si="89"/>
        <v>Constraint</v>
      </c>
    </row>
    <row r="164" spans="2:21">
      <c r="B164" s="7" t="s">
        <v>27</v>
      </c>
      <c r="C164" s="109" t="s">
        <v>32</v>
      </c>
      <c r="D164" s="64"/>
      <c r="E164" s="2">
        <v>0.99</v>
      </c>
      <c r="F164" s="2">
        <v>7</v>
      </c>
      <c r="G164" s="2">
        <v>7.5</v>
      </c>
      <c r="H164" s="2">
        <v>7.7</v>
      </c>
      <c r="I164" s="70">
        <f t="shared" si="79"/>
        <v>6.8819999999999997</v>
      </c>
      <c r="J164" s="70">
        <f t="shared" si="80"/>
        <v>6.5119999999999996</v>
      </c>
      <c r="K164" s="70">
        <f t="shared" si="81"/>
        <v>6.1419999999999995</v>
      </c>
      <c r="L164" s="73"/>
      <c r="M164" s="73" t="str">
        <f t="shared" si="82"/>
        <v>Constraint</v>
      </c>
      <c r="N164" s="2">
        <v>8</v>
      </c>
      <c r="O164" s="2">
        <v>8</v>
      </c>
      <c r="P164" s="2">
        <v>8</v>
      </c>
      <c r="Q164" s="70">
        <f t="shared" si="86"/>
        <v>7.44</v>
      </c>
      <c r="R164" s="70">
        <f t="shared" si="87"/>
        <v>7.04</v>
      </c>
      <c r="S164" s="70">
        <f t="shared" si="88"/>
        <v>6.64</v>
      </c>
      <c r="T164" s="73"/>
      <c r="U164" s="73" t="str">
        <f t="shared" si="89"/>
        <v>Constraint</v>
      </c>
    </row>
    <row r="165" spans="2:21">
      <c r="B165" s="7" t="s">
        <v>28</v>
      </c>
      <c r="C165" s="110"/>
      <c r="D165" s="65"/>
      <c r="E165" s="2">
        <v>0.99</v>
      </c>
      <c r="F165" s="2">
        <v>8.5</v>
      </c>
      <c r="G165" s="2">
        <v>8.5</v>
      </c>
      <c r="H165" s="2">
        <v>8.6999999999999993</v>
      </c>
      <c r="I165" s="70">
        <f t="shared" si="79"/>
        <v>7.9670000000000005</v>
      </c>
      <c r="J165" s="70">
        <f t="shared" si="80"/>
        <v>7.5386666666666668</v>
      </c>
      <c r="K165" s="70">
        <f t="shared" si="81"/>
        <v>7.1103333333333332</v>
      </c>
      <c r="L165" s="73"/>
      <c r="M165" s="73" t="str">
        <f t="shared" si="82"/>
        <v>Constraint</v>
      </c>
      <c r="N165" s="2">
        <v>9</v>
      </c>
      <c r="O165" s="2">
        <v>9</v>
      </c>
      <c r="P165" s="2">
        <v>9</v>
      </c>
      <c r="Q165" s="70">
        <f t="shared" si="86"/>
        <v>8.370000000000001</v>
      </c>
      <c r="R165" s="70">
        <f t="shared" si="87"/>
        <v>7.92</v>
      </c>
      <c r="S165" s="70">
        <f t="shared" si="88"/>
        <v>7.47</v>
      </c>
      <c r="T165" s="73"/>
      <c r="U165" s="73" t="str">
        <f t="shared" si="89"/>
        <v>Constraint</v>
      </c>
    </row>
    <row r="166" spans="2:21">
      <c r="B166" s="7" t="s">
        <v>29</v>
      </c>
      <c r="C166" s="111"/>
      <c r="D166" s="66"/>
      <c r="E166" s="2">
        <v>0.99</v>
      </c>
      <c r="F166" s="6">
        <f>F164*0.55+F165*0.45</f>
        <v>7.6750000000000007</v>
      </c>
      <c r="G166" s="6">
        <f t="shared" ref="G166" si="95">G164*0.55+G165*0.45</f>
        <v>7.95</v>
      </c>
      <c r="H166" s="6">
        <f t="shared" ref="H166" si="96">H164*0.55+H165*0.45</f>
        <v>8.15</v>
      </c>
      <c r="I166" s="70">
        <f t="shared" si="79"/>
        <v>7.3702500000000004</v>
      </c>
      <c r="J166" s="70">
        <f t="shared" si="80"/>
        <v>6.9740000000000002</v>
      </c>
      <c r="K166" s="70">
        <f t="shared" si="81"/>
        <v>6.5777499999999991</v>
      </c>
      <c r="L166" s="73"/>
      <c r="M166" s="73" t="str">
        <f t="shared" si="82"/>
        <v>Constraint</v>
      </c>
      <c r="N166" s="6">
        <f t="shared" ref="N166" si="97">N164*0.55+N165*0.45</f>
        <v>8.4499999999999993</v>
      </c>
      <c r="O166" s="6">
        <f t="shared" ref="O166" si="98">O164*0.55+O165*0.45</f>
        <v>8.4499999999999993</v>
      </c>
      <c r="P166" s="6">
        <f t="shared" ref="P166" si="99">P164*0.55+P165*0.45</f>
        <v>8.4499999999999993</v>
      </c>
      <c r="Q166" s="70">
        <f t="shared" si="86"/>
        <v>7.8584999999999994</v>
      </c>
      <c r="R166" s="70">
        <f t="shared" si="87"/>
        <v>7.4359999999999991</v>
      </c>
      <c r="S166" s="70">
        <f t="shared" si="88"/>
        <v>7.0134999999999987</v>
      </c>
      <c r="T166" s="73"/>
      <c r="U166" s="73" t="str">
        <f t="shared" si="89"/>
        <v>Constraint</v>
      </c>
    </row>
    <row r="167" spans="2:21">
      <c r="B167" s="7" t="s">
        <v>90</v>
      </c>
      <c r="C167" s="2" t="s">
        <v>25</v>
      </c>
      <c r="D167" s="2"/>
      <c r="E167" s="2">
        <v>0.95</v>
      </c>
      <c r="F167" s="2">
        <v>0.85</v>
      </c>
      <c r="G167" s="2">
        <v>0.85</v>
      </c>
      <c r="H167" s="2">
        <v>0.85</v>
      </c>
      <c r="I167" s="70">
        <f t="shared" si="79"/>
        <v>0.79049999999999998</v>
      </c>
      <c r="J167" s="70">
        <f t="shared" si="80"/>
        <v>0.748</v>
      </c>
      <c r="K167" s="70">
        <f t="shared" si="81"/>
        <v>0.7054999999999999</v>
      </c>
      <c r="L167" s="73"/>
      <c r="M167" s="73" t="str">
        <f t="shared" si="82"/>
        <v>Constraint</v>
      </c>
      <c r="N167" s="2">
        <v>0.9</v>
      </c>
      <c r="O167" s="2">
        <v>0.9</v>
      </c>
      <c r="P167" s="2">
        <v>0.9</v>
      </c>
      <c r="Q167" s="70">
        <f t="shared" si="86"/>
        <v>0.83700000000000008</v>
      </c>
      <c r="R167" s="70">
        <f t="shared" si="87"/>
        <v>0.79200000000000004</v>
      </c>
      <c r="S167" s="70">
        <f t="shared" si="88"/>
        <v>0.747</v>
      </c>
      <c r="T167" s="73"/>
      <c r="U167" s="73" t="str">
        <f t="shared" si="89"/>
        <v>Constraint</v>
      </c>
    </row>
    <row r="168" spans="2:21">
      <c r="B168" s="7" t="s">
        <v>91</v>
      </c>
      <c r="C168" s="2" t="s">
        <v>26</v>
      </c>
      <c r="D168" s="2"/>
      <c r="E168" s="2">
        <v>0.98</v>
      </c>
      <c r="F168" s="2">
        <v>1000</v>
      </c>
      <c r="G168" s="2">
        <v>1000</v>
      </c>
      <c r="H168" s="2">
        <v>1000</v>
      </c>
      <c r="I168" s="70">
        <f t="shared" si="79"/>
        <v>930</v>
      </c>
      <c r="J168" s="70">
        <f t="shared" si="80"/>
        <v>880</v>
      </c>
      <c r="K168" s="70">
        <f t="shared" si="81"/>
        <v>830</v>
      </c>
      <c r="L168" s="73"/>
      <c r="M168" s="73" t="str">
        <f t="shared" si="82"/>
        <v>Constraint</v>
      </c>
      <c r="N168" s="2">
        <v>1500</v>
      </c>
      <c r="O168" s="2">
        <v>1500</v>
      </c>
      <c r="P168" s="2">
        <v>1500</v>
      </c>
      <c r="Q168" s="70">
        <f t="shared" si="86"/>
        <v>1395</v>
      </c>
      <c r="R168" s="70">
        <f t="shared" si="87"/>
        <v>1320</v>
      </c>
      <c r="S168" s="70">
        <f t="shared" si="88"/>
        <v>1245</v>
      </c>
      <c r="T168" s="73"/>
      <c r="U168" s="73" t="str">
        <f t="shared" si="89"/>
        <v>Constraint</v>
      </c>
    </row>
    <row r="169" spans="2:21">
      <c r="B169" s="7" t="s">
        <v>92</v>
      </c>
      <c r="C169" s="2" t="s">
        <v>26</v>
      </c>
      <c r="D169" s="2"/>
      <c r="E169" s="2">
        <v>0.98</v>
      </c>
      <c r="F169" s="2">
        <v>0.5</v>
      </c>
      <c r="G169" s="2">
        <v>0.5</v>
      </c>
      <c r="H169" s="2">
        <v>0.5</v>
      </c>
      <c r="I169" s="70">
        <f t="shared" si="79"/>
        <v>0.46500000000000002</v>
      </c>
      <c r="J169" s="70">
        <f t="shared" si="80"/>
        <v>0.44</v>
      </c>
      <c r="K169" s="70">
        <f t="shared" si="81"/>
        <v>0.41499999999999998</v>
      </c>
      <c r="L169" s="73"/>
      <c r="M169" s="73" t="str">
        <f t="shared" si="82"/>
        <v>Constraint</v>
      </c>
      <c r="N169" s="2">
        <v>0.5</v>
      </c>
      <c r="O169" s="2">
        <v>0.5</v>
      </c>
      <c r="P169" s="2">
        <v>0.5</v>
      </c>
      <c r="Q169" s="70">
        <f t="shared" si="86"/>
        <v>0.46500000000000002</v>
      </c>
      <c r="R169" s="70">
        <f t="shared" si="87"/>
        <v>0.44</v>
      </c>
      <c r="S169" s="70">
        <f t="shared" si="88"/>
        <v>0.41499999999999998</v>
      </c>
      <c r="T169" s="73"/>
      <c r="U169" s="73" t="str">
        <f t="shared" si="89"/>
        <v>Constraint</v>
      </c>
    </row>
    <row r="170" spans="2:21" ht="31.5">
      <c r="B170" s="7" t="s">
        <v>93</v>
      </c>
      <c r="C170" s="2" t="s">
        <v>26</v>
      </c>
      <c r="D170" s="2"/>
      <c r="E170" s="2">
        <v>0.98</v>
      </c>
      <c r="F170" s="2">
        <v>0.75</v>
      </c>
      <c r="G170" s="2">
        <v>0.75</v>
      </c>
      <c r="H170" s="2">
        <v>0.75</v>
      </c>
      <c r="I170" s="70">
        <f t="shared" si="79"/>
        <v>0.69750000000000001</v>
      </c>
      <c r="J170" s="70">
        <f t="shared" si="80"/>
        <v>0.66</v>
      </c>
      <c r="K170" s="70">
        <f t="shared" si="81"/>
        <v>0.62249999999999994</v>
      </c>
      <c r="L170" s="73"/>
      <c r="M170" s="73" t="str">
        <f t="shared" si="82"/>
        <v>Constraint</v>
      </c>
      <c r="N170" s="2">
        <v>0.75</v>
      </c>
      <c r="O170" s="2">
        <v>0.75</v>
      </c>
      <c r="P170" s="2">
        <v>0.75</v>
      </c>
      <c r="Q170" s="70">
        <f t="shared" si="86"/>
        <v>0.69750000000000001</v>
      </c>
      <c r="R170" s="70">
        <f t="shared" si="87"/>
        <v>0.66</v>
      </c>
      <c r="S170" s="70">
        <f t="shared" si="88"/>
        <v>0.62249999999999994</v>
      </c>
      <c r="T170" s="73"/>
      <c r="U170" s="73" t="str">
        <f t="shared" si="89"/>
        <v>Constraint</v>
      </c>
    </row>
    <row r="171" spans="2:21">
      <c r="B171" s="7" t="s">
        <v>22</v>
      </c>
      <c r="C171" s="2">
        <v>2</v>
      </c>
      <c r="D171" s="2"/>
      <c r="E171" s="2">
        <v>0.95</v>
      </c>
      <c r="F171" s="2">
        <v>0.6</v>
      </c>
      <c r="G171" s="2">
        <v>0.6</v>
      </c>
      <c r="H171" s="2">
        <v>0.6</v>
      </c>
      <c r="I171" s="70">
        <f t="shared" si="79"/>
        <v>0.55800000000000005</v>
      </c>
      <c r="J171" s="70">
        <f t="shared" si="80"/>
        <v>0.52800000000000002</v>
      </c>
      <c r="K171" s="70">
        <f t="shared" si="81"/>
        <v>0.49799999999999994</v>
      </c>
      <c r="L171" s="73"/>
      <c r="M171" s="73" t="str">
        <f t="shared" si="82"/>
        <v>Constraint</v>
      </c>
      <c r="N171" s="2">
        <v>0.75</v>
      </c>
      <c r="O171" s="2">
        <v>0.75</v>
      </c>
      <c r="P171" s="2">
        <v>0.75</v>
      </c>
      <c r="Q171" s="70">
        <f t="shared" si="86"/>
        <v>0.69750000000000001</v>
      </c>
      <c r="R171" s="70">
        <f t="shared" si="87"/>
        <v>0.66</v>
      </c>
      <c r="S171" s="70">
        <f t="shared" si="88"/>
        <v>0.62249999999999994</v>
      </c>
      <c r="T171" s="73"/>
      <c r="U171" s="73" t="str">
        <f t="shared" si="89"/>
        <v>Constraint</v>
      </c>
    </row>
    <row r="172" spans="2:21">
      <c r="B172" s="7" t="s">
        <v>23</v>
      </c>
      <c r="C172" s="2">
        <v>2</v>
      </c>
      <c r="D172" s="2"/>
      <c r="E172" s="2">
        <v>0.95</v>
      </c>
      <c r="F172" s="2">
        <v>0.85</v>
      </c>
      <c r="G172" s="2">
        <v>0.85</v>
      </c>
      <c r="H172" s="2">
        <v>0.85</v>
      </c>
      <c r="I172" s="70">
        <f t="shared" si="79"/>
        <v>0.79049999999999998</v>
      </c>
      <c r="J172" s="70">
        <f t="shared" si="80"/>
        <v>0.748</v>
      </c>
      <c r="K172" s="70">
        <f t="shared" si="81"/>
        <v>0.7054999999999999</v>
      </c>
      <c r="L172" s="73"/>
      <c r="M172" s="73" t="str">
        <f t="shared" si="82"/>
        <v>Constraint</v>
      </c>
      <c r="N172" s="2">
        <v>0.9</v>
      </c>
      <c r="O172" s="2">
        <v>0.9</v>
      </c>
      <c r="P172" s="2">
        <v>0.9</v>
      </c>
      <c r="Q172" s="70">
        <f t="shared" si="86"/>
        <v>0.83700000000000008</v>
      </c>
      <c r="R172" s="70">
        <f t="shared" si="87"/>
        <v>0.79200000000000004</v>
      </c>
      <c r="S172" s="70">
        <f t="shared" si="88"/>
        <v>0.747</v>
      </c>
      <c r="T172" s="73"/>
      <c r="U172" s="73" t="str">
        <f t="shared" si="89"/>
        <v>Constraint</v>
      </c>
    </row>
    <row r="173" spans="2:21" ht="31.5">
      <c r="B173" s="7" t="s">
        <v>30</v>
      </c>
      <c r="C173" s="2" t="s">
        <v>31</v>
      </c>
      <c r="D173" s="2"/>
      <c r="E173" s="2">
        <v>0.95</v>
      </c>
      <c r="F173" s="2">
        <v>0.9</v>
      </c>
      <c r="G173" s="2">
        <v>0.9</v>
      </c>
      <c r="H173" s="2">
        <v>0.9</v>
      </c>
      <c r="I173" s="70">
        <f t="shared" si="79"/>
        <v>0.83700000000000008</v>
      </c>
      <c r="J173" s="70">
        <f t="shared" si="80"/>
        <v>0.79200000000000004</v>
      </c>
      <c r="K173" s="70">
        <f t="shared" si="81"/>
        <v>0.747</v>
      </c>
      <c r="L173" s="73"/>
      <c r="M173" s="73" t="str">
        <f t="shared" si="82"/>
        <v>Constraint</v>
      </c>
      <c r="N173" s="2">
        <v>0.95</v>
      </c>
      <c r="O173" s="2">
        <v>0.95</v>
      </c>
      <c r="P173" s="2">
        <v>0.95</v>
      </c>
      <c r="Q173" s="70">
        <f t="shared" si="86"/>
        <v>0.88349999999999995</v>
      </c>
      <c r="R173" s="70">
        <f t="shared" si="87"/>
        <v>0.83599999999999985</v>
      </c>
      <c r="S173" s="70">
        <f t="shared" si="88"/>
        <v>0.78849999999999987</v>
      </c>
      <c r="T173" s="73"/>
      <c r="U173" s="73" t="str">
        <f t="shared" si="89"/>
        <v>Constraint</v>
      </c>
    </row>
    <row r="174" spans="2:21">
      <c r="B174" s="7" t="s">
        <v>27</v>
      </c>
      <c r="C174" s="109" t="s">
        <v>32</v>
      </c>
      <c r="D174" s="64"/>
      <c r="E174" s="2">
        <v>0.99</v>
      </c>
      <c r="F174" s="2">
        <v>7</v>
      </c>
      <c r="G174" s="2">
        <v>7.5</v>
      </c>
      <c r="H174" s="2">
        <v>7.7</v>
      </c>
      <c r="I174" s="70">
        <f t="shared" si="79"/>
        <v>6.8819999999999997</v>
      </c>
      <c r="J174" s="70">
        <f t="shared" si="80"/>
        <v>6.5119999999999996</v>
      </c>
      <c r="K174" s="70">
        <f t="shared" si="81"/>
        <v>6.1419999999999995</v>
      </c>
      <c r="L174" s="73"/>
      <c r="M174" s="73" t="str">
        <f t="shared" si="82"/>
        <v>Constraint</v>
      </c>
      <c r="N174" s="2">
        <v>8</v>
      </c>
      <c r="O174" s="2">
        <v>8</v>
      </c>
      <c r="P174" s="2">
        <v>8</v>
      </c>
      <c r="Q174" s="70">
        <f t="shared" si="86"/>
        <v>7.44</v>
      </c>
      <c r="R174" s="70">
        <f t="shared" si="87"/>
        <v>7.04</v>
      </c>
      <c r="S174" s="70">
        <f t="shared" si="88"/>
        <v>6.64</v>
      </c>
      <c r="T174" s="73"/>
      <c r="U174" s="73" t="str">
        <f t="shared" si="89"/>
        <v>Constraint</v>
      </c>
    </row>
    <row r="175" spans="2:21">
      <c r="B175" s="7" t="s">
        <v>28</v>
      </c>
      <c r="C175" s="110"/>
      <c r="D175" s="65"/>
      <c r="E175" s="2">
        <v>0.99</v>
      </c>
      <c r="F175" s="2">
        <v>8.5</v>
      </c>
      <c r="G175" s="2">
        <v>8.5</v>
      </c>
      <c r="H175" s="2">
        <v>8.6999999999999993</v>
      </c>
      <c r="I175" s="70">
        <f t="shared" si="79"/>
        <v>7.9670000000000005</v>
      </c>
      <c r="J175" s="70">
        <f t="shared" si="80"/>
        <v>7.5386666666666668</v>
      </c>
      <c r="K175" s="70">
        <f t="shared" si="81"/>
        <v>7.1103333333333332</v>
      </c>
      <c r="L175" s="73"/>
      <c r="M175" s="73" t="str">
        <f t="shared" si="82"/>
        <v>Constraint</v>
      </c>
      <c r="N175" s="2">
        <v>9</v>
      </c>
      <c r="O175" s="2">
        <v>9</v>
      </c>
      <c r="P175" s="2">
        <v>9</v>
      </c>
      <c r="Q175" s="70">
        <f t="shared" si="86"/>
        <v>8.370000000000001</v>
      </c>
      <c r="R175" s="70">
        <f t="shared" si="87"/>
        <v>7.92</v>
      </c>
      <c r="S175" s="70">
        <f t="shared" si="88"/>
        <v>7.47</v>
      </c>
      <c r="T175" s="73"/>
      <c r="U175" s="73" t="str">
        <f t="shared" si="89"/>
        <v>Constraint</v>
      </c>
    </row>
    <row r="176" spans="2:21">
      <c r="B176" s="7" t="s">
        <v>29</v>
      </c>
      <c r="C176" s="111"/>
      <c r="D176" s="66"/>
      <c r="E176" s="2">
        <v>0.99</v>
      </c>
      <c r="F176" s="6">
        <f>F174*0.55+F175*0.45</f>
        <v>7.6750000000000007</v>
      </c>
      <c r="G176" s="6">
        <f t="shared" ref="G176" si="100">G174*0.55+G175*0.45</f>
        <v>7.95</v>
      </c>
      <c r="H176" s="6">
        <f t="shared" ref="H176" si="101">H174*0.55+H175*0.45</f>
        <v>8.15</v>
      </c>
      <c r="I176" s="70">
        <f t="shared" si="79"/>
        <v>7.3702500000000004</v>
      </c>
      <c r="J176" s="70">
        <f t="shared" si="80"/>
        <v>6.9740000000000002</v>
      </c>
      <c r="K176" s="70">
        <f t="shared" si="81"/>
        <v>6.5777499999999991</v>
      </c>
      <c r="L176" s="73"/>
      <c r="M176" s="73" t="str">
        <f t="shared" si="82"/>
        <v>Constraint</v>
      </c>
      <c r="N176" s="6">
        <f t="shared" ref="N176" si="102">N174*0.55+N175*0.45</f>
        <v>8.4499999999999993</v>
      </c>
      <c r="O176" s="6">
        <f t="shared" ref="O176" si="103">O174*0.55+O175*0.45</f>
        <v>8.4499999999999993</v>
      </c>
      <c r="P176" s="6">
        <f t="shared" ref="P176" si="104">P174*0.55+P175*0.45</f>
        <v>8.4499999999999993</v>
      </c>
      <c r="Q176" s="70">
        <f t="shared" si="86"/>
        <v>7.8584999999999994</v>
      </c>
      <c r="R176" s="70">
        <f t="shared" si="87"/>
        <v>7.4359999999999991</v>
      </c>
      <c r="S176" s="70">
        <f t="shared" si="88"/>
        <v>7.0134999999999987</v>
      </c>
      <c r="T176" s="73"/>
      <c r="U176" s="73" t="str">
        <f t="shared" si="89"/>
        <v>Constraint</v>
      </c>
    </row>
    <row r="177" spans="2:21">
      <c r="B177" s="7" t="s">
        <v>94</v>
      </c>
      <c r="C177" s="2" t="s">
        <v>25</v>
      </c>
      <c r="D177" s="2"/>
      <c r="E177" s="2">
        <v>0.95</v>
      </c>
      <c r="F177" s="2">
        <v>0.85</v>
      </c>
      <c r="G177" s="2">
        <v>0.85</v>
      </c>
      <c r="H177" s="2">
        <v>0.85</v>
      </c>
      <c r="I177" s="70">
        <f t="shared" si="79"/>
        <v>0.79049999999999998</v>
      </c>
      <c r="J177" s="70">
        <f t="shared" si="80"/>
        <v>0.748</v>
      </c>
      <c r="K177" s="70">
        <f t="shared" si="81"/>
        <v>0.7054999999999999</v>
      </c>
      <c r="L177" s="73"/>
      <c r="M177" s="73" t="str">
        <f t="shared" si="82"/>
        <v>Constraint</v>
      </c>
      <c r="N177" s="2">
        <v>0.9</v>
      </c>
      <c r="O177" s="2">
        <v>0.9</v>
      </c>
      <c r="P177" s="2">
        <v>0.9</v>
      </c>
      <c r="Q177" s="70">
        <f t="shared" si="86"/>
        <v>0.83700000000000008</v>
      </c>
      <c r="R177" s="70">
        <f t="shared" si="87"/>
        <v>0.79200000000000004</v>
      </c>
      <c r="S177" s="70">
        <f t="shared" si="88"/>
        <v>0.747</v>
      </c>
      <c r="T177" s="73"/>
      <c r="U177" s="73" t="str">
        <f t="shared" si="89"/>
        <v>Constraint</v>
      </c>
    </row>
    <row r="178" spans="2:21">
      <c r="B178" s="7" t="s">
        <v>91</v>
      </c>
      <c r="C178" s="2" t="s">
        <v>26</v>
      </c>
      <c r="D178" s="2"/>
      <c r="E178" s="2">
        <v>0.98</v>
      </c>
      <c r="F178" s="2">
        <v>1000</v>
      </c>
      <c r="G178" s="2">
        <v>1000</v>
      </c>
      <c r="H178" s="2">
        <v>1000</v>
      </c>
      <c r="I178" s="70">
        <f t="shared" si="79"/>
        <v>930</v>
      </c>
      <c r="J178" s="70">
        <f t="shared" si="80"/>
        <v>880</v>
      </c>
      <c r="K178" s="70">
        <f t="shared" si="81"/>
        <v>830</v>
      </c>
      <c r="L178" s="73"/>
      <c r="M178" s="73" t="str">
        <f t="shared" si="82"/>
        <v>Constraint</v>
      </c>
      <c r="N178" s="2">
        <v>1500</v>
      </c>
      <c r="O178" s="2">
        <v>1500</v>
      </c>
      <c r="P178" s="2">
        <v>1500</v>
      </c>
      <c r="Q178" s="70">
        <f t="shared" si="86"/>
        <v>1395</v>
      </c>
      <c r="R178" s="70">
        <f t="shared" si="87"/>
        <v>1320</v>
      </c>
      <c r="S178" s="70">
        <f t="shared" si="88"/>
        <v>1245</v>
      </c>
      <c r="T178" s="73"/>
      <c r="U178" s="73" t="str">
        <f t="shared" si="89"/>
        <v>Constraint</v>
      </c>
    </row>
    <row r="179" spans="2:21">
      <c r="B179" s="7" t="s">
        <v>92</v>
      </c>
      <c r="C179" s="2" t="s">
        <v>26</v>
      </c>
      <c r="D179" s="2"/>
      <c r="E179" s="2">
        <v>0.98</v>
      </c>
      <c r="F179" s="2">
        <v>0.5</v>
      </c>
      <c r="G179" s="2">
        <v>0.5</v>
      </c>
      <c r="H179" s="2">
        <v>0.5</v>
      </c>
      <c r="I179" s="70">
        <f t="shared" si="79"/>
        <v>0.46500000000000002</v>
      </c>
      <c r="J179" s="70">
        <f t="shared" si="80"/>
        <v>0.44</v>
      </c>
      <c r="K179" s="70">
        <f t="shared" si="81"/>
        <v>0.41499999999999998</v>
      </c>
      <c r="L179" s="73"/>
      <c r="M179" s="73" t="str">
        <f t="shared" si="82"/>
        <v>Constraint</v>
      </c>
      <c r="N179" s="2">
        <v>0.5</v>
      </c>
      <c r="O179" s="2">
        <v>0.5</v>
      </c>
      <c r="P179" s="2">
        <v>0.5</v>
      </c>
      <c r="Q179" s="70">
        <f t="shared" si="86"/>
        <v>0.46500000000000002</v>
      </c>
      <c r="R179" s="70">
        <f t="shared" si="87"/>
        <v>0.44</v>
      </c>
      <c r="S179" s="70">
        <f t="shared" si="88"/>
        <v>0.41499999999999998</v>
      </c>
      <c r="T179" s="73"/>
      <c r="U179" s="73" t="str">
        <f t="shared" si="89"/>
        <v>Constraint</v>
      </c>
    </row>
    <row r="180" spans="2:21" ht="31.5">
      <c r="B180" s="7" t="s">
        <v>93</v>
      </c>
      <c r="C180" s="2" t="s">
        <v>26</v>
      </c>
      <c r="D180" s="2"/>
      <c r="E180" s="2">
        <v>0.98</v>
      </c>
      <c r="F180" s="2">
        <v>0.75</v>
      </c>
      <c r="G180" s="2">
        <v>0.75</v>
      </c>
      <c r="H180" s="2">
        <v>0.75</v>
      </c>
      <c r="I180" s="70">
        <f t="shared" si="79"/>
        <v>0.69750000000000001</v>
      </c>
      <c r="J180" s="70">
        <f t="shared" si="80"/>
        <v>0.66</v>
      </c>
      <c r="K180" s="70">
        <f t="shared" si="81"/>
        <v>0.62249999999999994</v>
      </c>
      <c r="L180" s="73"/>
      <c r="M180" s="73" t="str">
        <f t="shared" si="82"/>
        <v>Constraint</v>
      </c>
      <c r="N180" s="2">
        <v>0.75</v>
      </c>
      <c r="O180" s="2">
        <v>0.75</v>
      </c>
      <c r="P180" s="2">
        <v>0.75</v>
      </c>
      <c r="Q180" s="70">
        <f t="shared" si="86"/>
        <v>0.69750000000000001</v>
      </c>
      <c r="R180" s="70">
        <f t="shared" si="87"/>
        <v>0.66</v>
      </c>
      <c r="S180" s="70">
        <f t="shared" si="88"/>
        <v>0.62249999999999994</v>
      </c>
      <c r="T180" s="73"/>
      <c r="U180" s="73" t="str">
        <f t="shared" si="89"/>
        <v>Constraint</v>
      </c>
    </row>
    <row r="181" spans="2:21">
      <c r="B181" s="7" t="s">
        <v>22</v>
      </c>
      <c r="C181" s="2">
        <v>2</v>
      </c>
      <c r="D181" s="2"/>
      <c r="E181" s="2">
        <v>0.95</v>
      </c>
      <c r="F181" s="2">
        <v>0.6</v>
      </c>
      <c r="G181" s="2">
        <v>0.6</v>
      </c>
      <c r="H181" s="2">
        <v>0.6</v>
      </c>
      <c r="I181" s="70">
        <f t="shared" si="79"/>
        <v>0.55800000000000005</v>
      </c>
      <c r="J181" s="70">
        <f t="shared" si="80"/>
        <v>0.52800000000000002</v>
      </c>
      <c r="K181" s="70">
        <f t="shared" si="81"/>
        <v>0.49799999999999994</v>
      </c>
      <c r="L181" s="73"/>
      <c r="M181" s="73" t="str">
        <f t="shared" si="82"/>
        <v>Constraint</v>
      </c>
      <c r="N181" s="2">
        <v>0.75</v>
      </c>
      <c r="O181" s="2">
        <v>0.75</v>
      </c>
      <c r="P181" s="2">
        <v>0.75</v>
      </c>
      <c r="Q181" s="70">
        <f t="shared" si="86"/>
        <v>0.69750000000000001</v>
      </c>
      <c r="R181" s="70">
        <f t="shared" si="87"/>
        <v>0.66</v>
      </c>
      <c r="S181" s="70">
        <f t="shared" si="88"/>
        <v>0.62249999999999994</v>
      </c>
      <c r="T181" s="73"/>
      <c r="U181" s="73" t="str">
        <f t="shared" si="89"/>
        <v>Constraint</v>
      </c>
    </row>
    <row r="182" spans="2:21">
      <c r="B182" s="7" t="s">
        <v>23</v>
      </c>
      <c r="C182" s="2">
        <v>2</v>
      </c>
      <c r="D182" s="2"/>
      <c r="E182" s="2">
        <v>0.95</v>
      </c>
      <c r="F182" s="2">
        <v>0.85</v>
      </c>
      <c r="G182" s="2">
        <v>0.85</v>
      </c>
      <c r="H182" s="2">
        <v>0.85</v>
      </c>
      <c r="I182" s="70">
        <f t="shared" si="79"/>
        <v>0.79049999999999998</v>
      </c>
      <c r="J182" s="70">
        <f t="shared" si="80"/>
        <v>0.748</v>
      </c>
      <c r="K182" s="70">
        <f t="shared" si="81"/>
        <v>0.7054999999999999</v>
      </c>
      <c r="L182" s="73"/>
      <c r="M182" s="73" t="str">
        <f t="shared" si="82"/>
        <v>Constraint</v>
      </c>
      <c r="N182" s="2">
        <v>0.9</v>
      </c>
      <c r="O182" s="2">
        <v>0.9</v>
      </c>
      <c r="P182" s="2">
        <v>0.9</v>
      </c>
      <c r="Q182" s="70">
        <f t="shared" si="86"/>
        <v>0.83700000000000008</v>
      </c>
      <c r="R182" s="70">
        <f t="shared" si="87"/>
        <v>0.79200000000000004</v>
      </c>
      <c r="S182" s="70">
        <f t="shared" si="88"/>
        <v>0.747</v>
      </c>
      <c r="T182" s="73"/>
      <c r="U182" s="73" t="str">
        <f t="shared" si="89"/>
        <v>Constraint</v>
      </c>
    </row>
    <row r="183" spans="2:21" ht="31.5">
      <c r="B183" s="7" t="s">
        <v>30</v>
      </c>
      <c r="C183" s="2" t="s">
        <v>31</v>
      </c>
      <c r="D183" s="2"/>
      <c r="E183" s="2">
        <v>0.95</v>
      </c>
      <c r="F183" s="2">
        <v>0.9</v>
      </c>
      <c r="G183" s="2">
        <v>0.9</v>
      </c>
      <c r="H183" s="2">
        <v>0.9</v>
      </c>
      <c r="I183" s="70">
        <f t="shared" si="79"/>
        <v>0.83700000000000008</v>
      </c>
      <c r="J183" s="70">
        <f t="shared" si="80"/>
        <v>0.79200000000000004</v>
      </c>
      <c r="K183" s="70">
        <f t="shared" si="81"/>
        <v>0.747</v>
      </c>
      <c r="L183" s="73"/>
      <c r="M183" s="73" t="str">
        <f t="shared" si="82"/>
        <v>Constraint</v>
      </c>
      <c r="N183" s="2">
        <v>0.95</v>
      </c>
      <c r="O183" s="2">
        <v>0.95</v>
      </c>
      <c r="P183" s="2">
        <v>0.95</v>
      </c>
      <c r="Q183" s="70">
        <f t="shared" si="86"/>
        <v>0.88349999999999995</v>
      </c>
      <c r="R183" s="70">
        <f t="shared" si="87"/>
        <v>0.83599999999999985</v>
      </c>
      <c r="S183" s="70">
        <f t="shared" si="88"/>
        <v>0.78849999999999987</v>
      </c>
      <c r="T183" s="73"/>
      <c r="U183" s="73" t="str">
        <f t="shared" si="89"/>
        <v>Constraint</v>
      </c>
    </row>
    <row r="184" spans="2:21">
      <c r="B184" s="7" t="s">
        <v>27</v>
      </c>
      <c r="C184" s="109" t="s">
        <v>32</v>
      </c>
      <c r="D184" s="64"/>
      <c r="E184" s="2">
        <v>0.99</v>
      </c>
      <c r="F184" s="2">
        <v>7</v>
      </c>
      <c r="G184" s="2">
        <v>7.5</v>
      </c>
      <c r="H184" s="2">
        <v>7.7</v>
      </c>
      <c r="I184" s="70">
        <f t="shared" si="79"/>
        <v>6.8819999999999997</v>
      </c>
      <c r="J184" s="70">
        <f t="shared" si="80"/>
        <v>6.5119999999999996</v>
      </c>
      <c r="K184" s="70">
        <f t="shared" si="81"/>
        <v>6.1419999999999995</v>
      </c>
      <c r="L184" s="73"/>
      <c r="M184" s="73" t="str">
        <f t="shared" si="82"/>
        <v>Constraint</v>
      </c>
      <c r="N184" s="2">
        <v>8</v>
      </c>
      <c r="O184" s="2">
        <v>8</v>
      </c>
      <c r="P184" s="2">
        <v>8</v>
      </c>
      <c r="Q184" s="70">
        <f t="shared" si="86"/>
        <v>7.44</v>
      </c>
      <c r="R184" s="70">
        <f t="shared" si="87"/>
        <v>7.04</v>
      </c>
      <c r="S184" s="70">
        <f t="shared" si="88"/>
        <v>6.64</v>
      </c>
      <c r="T184" s="73"/>
      <c r="U184" s="73" t="str">
        <f t="shared" si="89"/>
        <v>Constraint</v>
      </c>
    </row>
    <row r="185" spans="2:21">
      <c r="B185" s="7" t="s">
        <v>28</v>
      </c>
      <c r="C185" s="110"/>
      <c r="D185" s="65"/>
      <c r="E185" s="2">
        <v>0.99</v>
      </c>
      <c r="F185" s="2">
        <v>8.5</v>
      </c>
      <c r="G185" s="2">
        <v>8.5</v>
      </c>
      <c r="H185" s="2">
        <v>8.6999999999999993</v>
      </c>
      <c r="I185" s="70">
        <f t="shared" si="79"/>
        <v>7.9670000000000005</v>
      </c>
      <c r="J185" s="70">
        <f t="shared" si="80"/>
        <v>7.5386666666666668</v>
      </c>
      <c r="K185" s="70">
        <f t="shared" si="81"/>
        <v>7.1103333333333332</v>
      </c>
      <c r="L185" s="73"/>
      <c r="M185" s="73" t="str">
        <f t="shared" si="82"/>
        <v>Constraint</v>
      </c>
      <c r="N185" s="2">
        <v>9</v>
      </c>
      <c r="O185" s="2">
        <v>9</v>
      </c>
      <c r="P185" s="2">
        <v>9</v>
      </c>
      <c r="Q185" s="70">
        <f t="shared" si="86"/>
        <v>8.370000000000001</v>
      </c>
      <c r="R185" s="70">
        <f t="shared" si="87"/>
        <v>7.92</v>
      </c>
      <c r="S185" s="70">
        <f t="shared" si="88"/>
        <v>7.47</v>
      </c>
      <c r="T185" s="73"/>
      <c r="U185" s="73" t="str">
        <f t="shared" si="89"/>
        <v>Constraint</v>
      </c>
    </row>
    <row r="186" spans="2:21">
      <c r="B186" s="7" t="s">
        <v>29</v>
      </c>
      <c r="C186" s="111"/>
      <c r="D186" s="66"/>
      <c r="E186" s="2">
        <v>0.99</v>
      </c>
      <c r="F186" s="6">
        <f>F184*0.55+F185*0.45</f>
        <v>7.6750000000000007</v>
      </c>
      <c r="G186" s="6">
        <f t="shared" ref="G186" si="105">G184*0.55+G185*0.45</f>
        <v>7.95</v>
      </c>
      <c r="H186" s="6">
        <f t="shared" ref="H186" si="106">H184*0.55+H185*0.45</f>
        <v>8.15</v>
      </c>
      <c r="I186" s="70">
        <f t="shared" si="79"/>
        <v>7.3702500000000004</v>
      </c>
      <c r="J186" s="70">
        <f t="shared" si="80"/>
        <v>6.9740000000000002</v>
      </c>
      <c r="K186" s="70">
        <f t="shared" si="81"/>
        <v>6.5777499999999991</v>
      </c>
      <c r="L186" s="73"/>
      <c r="M186" s="73" t="str">
        <f t="shared" si="82"/>
        <v>Constraint</v>
      </c>
      <c r="N186" s="6">
        <f t="shared" ref="N186" si="107">N184*0.55+N185*0.45</f>
        <v>8.4499999999999993</v>
      </c>
      <c r="O186" s="6">
        <f t="shared" ref="O186" si="108">O184*0.55+O185*0.45</f>
        <v>8.4499999999999993</v>
      </c>
      <c r="P186" s="6">
        <f t="shared" ref="P186" si="109">P184*0.55+P185*0.45</f>
        <v>8.4499999999999993</v>
      </c>
      <c r="Q186" s="70">
        <f t="shared" si="86"/>
        <v>7.8584999999999994</v>
      </c>
      <c r="R186" s="70">
        <f t="shared" si="87"/>
        <v>7.4359999999999991</v>
      </c>
      <c r="S186" s="70">
        <f t="shared" si="88"/>
        <v>7.0134999999999987</v>
      </c>
      <c r="T186" s="73"/>
      <c r="U186" s="73" t="str">
        <f t="shared" si="89"/>
        <v>Constraint</v>
      </c>
    </row>
    <row r="187" spans="2:21">
      <c r="B187" s="7" t="s">
        <v>95</v>
      </c>
      <c r="C187" s="2" t="s">
        <v>25</v>
      </c>
      <c r="D187" s="2"/>
      <c r="E187" s="2">
        <v>0.95</v>
      </c>
      <c r="F187" s="2">
        <v>0.85</v>
      </c>
      <c r="G187" s="2">
        <v>0.85</v>
      </c>
      <c r="H187" s="2">
        <v>0.85</v>
      </c>
      <c r="I187" s="70">
        <f t="shared" si="79"/>
        <v>0.79049999999999998</v>
      </c>
      <c r="J187" s="70">
        <f t="shared" si="80"/>
        <v>0.748</v>
      </c>
      <c r="K187" s="70">
        <f t="shared" si="81"/>
        <v>0.7054999999999999</v>
      </c>
      <c r="L187" s="73"/>
      <c r="M187" s="73" t="str">
        <f t="shared" si="82"/>
        <v>Constraint</v>
      </c>
      <c r="N187" s="2">
        <v>0.9</v>
      </c>
      <c r="O187" s="2">
        <v>0.9</v>
      </c>
      <c r="P187" s="2">
        <v>0.9</v>
      </c>
      <c r="Q187" s="70">
        <f t="shared" si="86"/>
        <v>0.83700000000000008</v>
      </c>
      <c r="R187" s="70">
        <f t="shared" si="87"/>
        <v>0.79200000000000004</v>
      </c>
      <c r="S187" s="70">
        <f t="shared" si="88"/>
        <v>0.747</v>
      </c>
      <c r="T187" s="73"/>
      <c r="U187" s="73" t="str">
        <f t="shared" si="89"/>
        <v>Constraint</v>
      </c>
    </row>
    <row r="188" spans="2:21" ht="31.5">
      <c r="B188" s="7" t="s">
        <v>96</v>
      </c>
      <c r="C188" s="2" t="s">
        <v>26</v>
      </c>
      <c r="D188" s="2"/>
      <c r="E188" s="2">
        <v>0.98</v>
      </c>
      <c r="F188" s="2">
        <v>1000</v>
      </c>
      <c r="G188" s="2">
        <v>1000</v>
      </c>
      <c r="H188" s="2">
        <v>1000</v>
      </c>
      <c r="I188" s="70">
        <f t="shared" si="79"/>
        <v>930</v>
      </c>
      <c r="J188" s="70">
        <f t="shared" si="80"/>
        <v>880</v>
      </c>
      <c r="K188" s="70">
        <f t="shared" si="81"/>
        <v>830</v>
      </c>
      <c r="L188" s="73"/>
      <c r="M188" s="73" t="str">
        <f t="shared" si="82"/>
        <v>Constraint</v>
      </c>
      <c r="N188" s="2">
        <v>1500</v>
      </c>
      <c r="O188" s="2">
        <v>1500</v>
      </c>
      <c r="P188" s="2">
        <v>1500</v>
      </c>
      <c r="Q188" s="70">
        <f t="shared" si="86"/>
        <v>1395</v>
      </c>
      <c r="R188" s="70">
        <f t="shared" si="87"/>
        <v>1320</v>
      </c>
      <c r="S188" s="70">
        <f t="shared" si="88"/>
        <v>1245</v>
      </c>
      <c r="T188" s="73"/>
      <c r="U188" s="73" t="str">
        <f t="shared" si="89"/>
        <v>Constraint</v>
      </c>
    </row>
    <row r="189" spans="2:21" ht="31.5">
      <c r="B189" s="7" t="s">
        <v>97</v>
      </c>
      <c r="C189" s="2" t="s">
        <v>26</v>
      </c>
      <c r="D189" s="2"/>
      <c r="E189" s="2">
        <v>0.98</v>
      </c>
      <c r="F189" s="2">
        <v>0.5</v>
      </c>
      <c r="G189" s="2">
        <v>0.5</v>
      </c>
      <c r="H189" s="2">
        <v>0.5</v>
      </c>
      <c r="I189" s="70">
        <f t="shared" si="79"/>
        <v>0.46500000000000002</v>
      </c>
      <c r="J189" s="70">
        <f t="shared" si="80"/>
        <v>0.44</v>
      </c>
      <c r="K189" s="70">
        <f t="shared" si="81"/>
        <v>0.41499999999999998</v>
      </c>
      <c r="L189" s="73"/>
      <c r="M189" s="73" t="str">
        <f t="shared" si="82"/>
        <v>Constraint</v>
      </c>
      <c r="N189" s="2">
        <v>0.5</v>
      </c>
      <c r="O189" s="2">
        <v>0.5</v>
      </c>
      <c r="P189" s="2">
        <v>0.5</v>
      </c>
      <c r="Q189" s="70">
        <f t="shared" si="86"/>
        <v>0.46500000000000002</v>
      </c>
      <c r="R189" s="70">
        <f t="shared" si="87"/>
        <v>0.44</v>
      </c>
      <c r="S189" s="70">
        <f t="shared" si="88"/>
        <v>0.41499999999999998</v>
      </c>
      <c r="T189" s="73"/>
      <c r="U189" s="73" t="str">
        <f t="shared" si="89"/>
        <v>Constraint</v>
      </c>
    </row>
    <row r="190" spans="2:21" ht="31.5">
      <c r="B190" s="7" t="s">
        <v>98</v>
      </c>
      <c r="C190" s="2" t="s">
        <v>26</v>
      </c>
      <c r="D190" s="2"/>
      <c r="E190" s="2">
        <v>0.98</v>
      </c>
      <c r="F190" s="2">
        <v>0.75</v>
      </c>
      <c r="G190" s="2">
        <v>0.75</v>
      </c>
      <c r="H190" s="2">
        <v>0.75</v>
      </c>
      <c r="I190" s="70">
        <f t="shared" si="79"/>
        <v>0.69750000000000001</v>
      </c>
      <c r="J190" s="70">
        <f t="shared" si="80"/>
        <v>0.66</v>
      </c>
      <c r="K190" s="70">
        <f t="shared" si="81"/>
        <v>0.62249999999999994</v>
      </c>
      <c r="L190" s="73"/>
      <c r="M190" s="73" t="str">
        <f t="shared" si="82"/>
        <v>Constraint</v>
      </c>
      <c r="N190" s="2">
        <v>0.75</v>
      </c>
      <c r="O190" s="2">
        <v>0.75</v>
      </c>
      <c r="P190" s="2">
        <v>0.75</v>
      </c>
      <c r="Q190" s="70">
        <f t="shared" si="86"/>
        <v>0.69750000000000001</v>
      </c>
      <c r="R190" s="70">
        <f t="shared" si="87"/>
        <v>0.66</v>
      </c>
      <c r="S190" s="70">
        <f t="shared" si="88"/>
        <v>0.62249999999999994</v>
      </c>
      <c r="T190" s="73"/>
      <c r="U190" s="73" t="str">
        <f t="shared" si="89"/>
        <v>Constraint</v>
      </c>
    </row>
    <row r="191" spans="2:21">
      <c r="B191" s="7" t="s">
        <v>22</v>
      </c>
      <c r="C191" s="2">
        <v>2</v>
      </c>
      <c r="D191" s="2"/>
      <c r="E191" s="2">
        <v>0.95</v>
      </c>
      <c r="F191" s="2">
        <v>0.03</v>
      </c>
      <c r="G191" s="2">
        <v>0.03</v>
      </c>
      <c r="H191" s="2">
        <v>0.03</v>
      </c>
      <c r="I191" s="70">
        <f t="shared" si="79"/>
        <v>2.7900000000000001E-2</v>
      </c>
      <c r="J191" s="70">
        <f t="shared" si="80"/>
        <v>2.64E-2</v>
      </c>
      <c r="K191" s="70">
        <f t="shared" si="81"/>
        <v>2.4899999999999999E-2</v>
      </c>
      <c r="L191" s="73"/>
      <c r="M191" s="73" t="str">
        <f t="shared" si="82"/>
        <v>Constraint</v>
      </c>
      <c r="N191" s="2">
        <v>0.02</v>
      </c>
      <c r="O191" s="2">
        <v>0.02</v>
      </c>
      <c r="P191" s="2">
        <v>0.02</v>
      </c>
      <c r="Q191" s="70">
        <f t="shared" si="86"/>
        <v>1.8600000000000002E-2</v>
      </c>
      <c r="R191" s="70">
        <f t="shared" si="87"/>
        <v>1.7600000000000001E-2</v>
      </c>
      <c r="S191" s="70">
        <f t="shared" si="88"/>
        <v>1.66E-2</v>
      </c>
      <c r="T191" s="73"/>
      <c r="U191" s="73" t="str">
        <f t="shared" si="89"/>
        <v>Constraint</v>
      </c>
    </row>
    <row r="192" spans="2:21">
      <c r="B192" s="7" t="s">
        <v>23</v>
      </c>
      <c r="C192" s="2">
        <v>2</v>
      </c>
      <c r="D192" s="2"/>
      <c r="E192" s="2">
        <v>0.95</v>
      </c>
      <c r="F192" s="2">
        <v>0.85</v>
      </c>
      <c r="G192" s="2">
        <v>0.85</v>
      </c>
      <c r="H192" s="2">
        <v>0.85</v>
      </c>
      <c r="I192" s="70">
        <f t="shared" si="79"/>
        <v>0.79049999999999998</v>
      </c>
      <c r="J192" s="70">
        <f t="shared" si="80"/>
        <v>0.748</v>
      </c>
      <c r="K192" s="70">
        <f t="shared" si="81"/>
        <v>0.7054999999999999</v>
      </c>
      <c r="L192" s="73"/>
      <c r="M192" s="73" t="str">
        <f t="shared" si="82"/>
        <v>Constraint</v>
      </c>
      <c r="N192" s="2">
        <v>0.9</v>
      </c>
      <c r="O192" s="2">
        <v>0.9</v>
      </c>
      <c r="P192" s="2">
        <v>0.9</v>
      </c>
      <c r="Q192" s="70">
        <f t="shared" si="86"/>
        <v>0.83700000000000008</v>
      </c>
      <c r="R192" s="70">
        <f t="shared" si="87"/>
        <v>0.79200000000000004</v>
      </c>
      <c r="S192" s="70">
        <f t="shared" si="88"/>
        <v>0.747</v>
      </c>
      <c r="T192" s="73"/>
      <c r="U192" s="73" t="str">
        <f t="shared" si="89"/>
        <v>Constraint</v>
      </c>
    </row>
    <row r="193" spans="2:21" ht="31.5">
      <c r="B193" s="7" t="s">
        <v>30</v>
      </c>
      <c r="C193" s="2" t="s">
        <v>31</v>
      </c>
      <c r="D193" s="2"/>
      <c r="E193" s="2">
        <v>0.95</v>
      </c>
      <c r="F193" s="2">
        <v>0.9</v>
      </c>
      <c r="G193" s="2">
        <v>0.9</v>
      </c>
      <c r="H193" s="2">
        <v>0.9</v>
      </c>
      <c r="I193" s="70">
        <f t="shared" si="79"/>
        <v>0.83700000000000008</v>
      </c>
      <c r="J193" s="70">
        <f t="shared" si="80"/>
        <v>0.79200000000000004</v>
      </c>
      <c r="K193" s="70">
        <f t="shared" si="81"/>
        <v>0.747</v>
      </c>
      <c r="L193" s="73"/>
      <c r="M193" s="73" t="str">
        <f t="shared" si="82"/>
        <v>Constraint</v>
      </c>
      <c r="N193" s="2">
        <v>0.95</v>
      </c>
      <c r="O193" s="2">
        <v>0.95</v>
      </c>
      <c r="P193" s="2">
        <v>0.95</v>
      </c>
      <c r="Q193" s="70">
        <f t="shared" si="86"/>
        <v>0.88349999999999995</v>
      </c>
      <c r="R193" s="70">
        <f t="shared" si="87"/>
        <v>0.83599999999999985</v>
      </c>
      <c r="S193" s="70">
        <f t="shared" si="88"/>
        <v>0.78849999999999987</v>
      </c>
      <c r="T193" s="73"/>
      <c r="U193" s="73" t="str">
        <f t="shared" si="89"/>
        <v>Constraint</v>
      </c>
    </row>
    <row r="194" spans="2:21">
      <c r="B194" s="7" t="s">
        <v>27</v>
      </c>
      <c r="C194" s="109" t="s">
        <v>32</v>
      </c>
      <c r="D194" s="64"/>
      <c r="E194" s="2">
        <v>0.99</v>
      </c>
      <c r="F194" s="2">
        <v>7</v>
      </c>
      <c r="G194" s="2">
        <v>7.5</v>
      </c>
      <c r="H194" s="2">
        <v>7.7</v>
      </c>
      <c r="I194" s="70">
        <f t="shared" si="79"/>
        <v>6.8819999999999997</v>
      </c>
      <c r="J194" s="70">
        <f t="shared" si="80"/>
        <v>6.5119999999999996</v>
      </c>
      <c r="K194" s="70">
        <f t="shared" si="81"/>
        <v>6.1419999999999995</v>
      </c>
      <c r="L194" s="73"/>
      <c r="M194" s="73" t="str">
        <f t="shared" si="82"/>
        <v>Constraint</v>
      </c>
      <c r="N194" s="2">
        <v>8</v>
      </c>
      <c r="O194" s="2">
        <v>8</v>
      </c>
      <c r="P194" s="2">
        <v>8</v>
      </c>
      <c r="Q194" s="70">
        <f t="shared" si="86"/>
        <v>7.44</v>
      </c>
      <c r="R194" s="70">
        <f t="shared" si="87"/>
        <v>7.04</v>
      </c>
      <c r="S194" s="70">
        <f t="shared" si="88"/>
        <v>6.64</v>
      </c>
      <c r="T194" s="73"/>
      <c r="U194" s="73" t="str">
        <f t="shared" si="89"/>
        <v>Constraint</v>
      </c>
    </row>
    <row r="195" spans="2:21">
      <c r="B195" s="7" t="s">
        <v>28</v>
      </c>
      <c r="C195" s="110"/>
      <c r="D195" s="65"/>
      <c r="E195" s="2">
        <v>0.99</v>
      </c>
      <c r="F195" s="2">
        <v>8.5</v>
      </c>
      <c r="G195" s="2">
        <v>8.5</v>
      </c>
      <c r="H195" s="2">
        <v>8.6999999999999993</v>
      </c>
      <c r="I195" s="70">
        <f t="shared" si="79"/>
        <v>7.9670000000000005</v>
      </c>
      <c r="J195" s="70">
        <f t="shared" si="80"/>
        <v>7.5386666666666668</v>
      </c>
      <c r="K195" s="70">
        <f t="shared" si="81"/>
        <v>7.1103333333333332</v>
      </c>
      <c r="L195" s="73"/>
      <c r="M195" s="73" t="str">
        <f t="shared" si="82"/>
        <v>Constraint</v>
      </c>
      <c r="N195" s="2">
        <v>9</v>
      </c>
      <c r="O195" s="2">
        <v>9</v>
      </c>
      <c r="P195" s="2">
        <v>9</v>
      </c>
      <c r="Q195" s="70">
        <f t="shared" si="86"/>
        <v>8.370000000000001</v>
      </c>
      <c r="R195" s="70">
        <f t="shared" si="87"/>
        <v>7.92</v>
      </c>
      <c r="S195" s="70">
        <f t="shared" si="88"/>
        <v>7.47</v>
      </c>
      <c r="T195" s="73"/>
      <c r="U195" s="73" t="str">
        <f t="shared" si="89"/>
        <v>Constraint</v>
      </c>
    </row>
    <row r="196" spans="2:21">
      <c r="B196" s="7" t="s">
        <v>29</v>
      </c>
      <c r="C196" s="111"/>
      <c r="D196" s="66"/>
      <c r="E196" s="2">
        <v>0.99</v>
      </c>
      <c r="F196" s="6">
        <f>F194*0.55+F195*0.45</f>
        <v>7.6750000000000007</v>
      </c>
      <c r="G196" s="6">
        <f t="shared" ref="G196" si="110">G194*0.55+G195*0.45</f>
        <v>7.95</v>
      </c>
      <c r="H196" s="6">
        <f t="shared" ref="H196" si="111">H194*0.55+H195*0.45</f>
        <v>8.15</v>
      </c>
      <c r="I196" s="70">
        <f t="shared" si="79"/>
        <v>7.3702500000000004</v>
      </c>
      <c r="J196" s="70">
        <f t="shared" si="80"/>
        <v>6.9740000000000002</v>
      </c>
      <c r="K196" s="70">
        <f t="shared" si="81"/>
        <v>6.5777499999999991</v>
      </c>
      <c r="L196" s="73"/>
      <c r="M196" s="73" t="str">
        <f t="shared" si="82"/>
        <v>Constraint</v>
      </c>
      <c r="N196" s="6">
        <f t="shared" ref="N196" si="112">N194*0.55+N195*0.45</f>
        <v>8.4499999999999993</v>
      </c>
      <c r="O196" s="6">
        <f t="shared" ref="O196" si="113">O194*0.55+O195*0.45</f>
        <v>8.4499999999999993</v>
      </c>
      <c r="P196" s="6">
        <f t="shared" ref="P196" si="114">P194*0.55+P195*0.45</f>
        <v>8.4499999999999993</v>
      </c>
      <c r="Q196" s="70">
        <f t="shared" si="86"/>
        <v>7.8584999999999994</v>
      </c>
      <c r="R196" s="70">
        <f t="shared" si="87"/>
        <v>7.4359999999999991</v>
      </c>
      <c r="S196" s="70">
        <f t="shared" si="88"/>
        <v>7.0134999999999987</v>
      </c>
      <c r="T196" s="73"/>
      <c r="U196" s="73" t="str">
        <f t="shared" si="89"/>
        <v>Constraint</v>
      </c>
    </row>
    <row r="197" spans="2:21">
      <c r="B197" s="7" t="s">
        <v>99</v>
      </c>
      <c r="C197" s="2" t="s">
        <v>25</v>
      </c>
      <c r="D197" s="2"/>
      <c r="E197" s="2">
        <v>0.95</v>
      </c>
      <c r="F197" s="2">
        <v>0.85</v>
      </c>
      <c r="G197" s="2">
        <v>0.85</v>
      </c>
      <c r="H197" s="2">
        <v>0.85</v>
      </c>
      <c r="I197" s="70">
        <f t="shared" si="79"/>
        <v>0.79049999999999998</v>
      </c>
      <c r="J197" s="70">
        <f t="shared" si="80"/>
        <v>0.748</v>
      </c>
      <c r="K197" s="70">
        <f t="shared" si="81"/>
        <v>0.7054999999999999</v>
      </c>
      <c r="L197" s="73"/>
      <c r="M197" s="73" t="str">
        <f t="shared" si="82"/>
        <v>Constraint</v>
      </c>
      <c r="N197" s="2">
        <v>0.9</v>
      </c>
      <c r="O197" s="2">
        <v>0.9</v>
      </c>
      <c r="P197" s="2">
        <v>0.9</v>
      </c>
      <c r="Q197" s="70">
        <f t="shared" si="86"/>
        <v>0.83700000000000008</v>
      </c>
      <c r="R197" s="70">
        <f t="shared" si="87"/>
        <v>0.79200000000000004</v>
      </c>
      <c r="S197" s="70">
        <f t="shared" si="88"/>
        <v>0.747</v>
      </c>
      <c r="T197" s="73"/>
      <c r="U197" s="73" t="str">
        <f t="shared" si="89"/>
        <v>Constraint</v>
      </c>
    </row>
    <row r="198" spans="2:21" ht="31.5">
      <c r="B198" s="7" t="s">
        <v>96</v>
      </c>
      <c r="C198" s="2" t="s">
        <v>26</v>
      </c>
      <c r="D198" s="2"/>
      <c r="E198" s="2">
        <v>0.98</v>
      </c>
      <c r="F198" s="2">
        <v>1000</v>
      </c>
      <c r="G198" s="2">
        <v>1000</v>
      </c>
      <c r="H198" s="2">
        <v>1000</v>
      </c>
      <c r="I198" s="70">
        <f t="shared" si="79"/>
        <v>930</v>
      </c>
      <c r="J198" s="70">
        <f t="shared" si="80"/>
        <v>880</v>
      </c>
      <c r="K198" s="70">
        <f t="shared" si="81"/>
        <v>830</v>
      </c>
      <c r="L198" s="73"/>
      <c r="M198" s="73" t="str">
        <f t="shared" si="82"/>
        <v>Constraint</v>
      </c>
      <c r="N198" s="2">
        <v>1500</v>
      </c>
      <c r="O198" s="2">
        <v>1500</v>
      </c>
      <c r="P198" s="2">
        <v>1500</v>
      </c>
      <c r="Q198" s="70">
        <f t="shared" si="86"/>
        <v>1395</v>
      </c>
      <c r="R198" s="70">
        <f t="shared" si="87"/>
        <v>1320</v>
      </c>
      <c r="S198" s="70">
        <f t="shared" si="88"/>
        <v>1245</v>
      </c>
      <c r="T198" s="73"/>
      <c r="U198" s="73" t="str">
        <f t="shared" si="89"/>
        <v>Constraint</v>
      </c>
    </row>
    <row r="199" spans="2:21" ht="31.5">
      <c r="B199" s="7" t="s">
        <v>97</v>
      </c>
      <c r="C199" s="2" t="s">
        <v>26</v>
      </c>
      <c r="D199" s="2"/>
      <c r="E199" s="2">
        <v>0.98</v>
      </c>
      <c r="F199" s="2">
        <v>0.5</v>
      </c>
      <c r="G199" s="2">
        <v>0.5</v>
      </c>
      <c r="H199" s="2">
        <v>0.5</v>
      </c>
      <c r="I199" s="70">
        <f t="shared" si="79"/>
        <v>0.46500000000000002</v>
      </c>
      <c r="J199" s="70">
        <f t="shared" si="80"/>
        <v>0.44</v>
      </c>
      <c r="K199" s="70">
        <f t="shared" si="81"/>
        <v>0.41499999999999998</v>
      </c>
      <c r="L199" s="73"/>
      <c r="M199" s="73" t="str">
        <f t="shared" si="82"/>
        <v>Constraint</v>
      </c>
      <c r="N199" s="2">
        <v>0.5</v>
      </c>
      <c r="O199" s="2">
        <v>0.5</v>
      </c>
      <c r="P199" s="2">
        <v>0.5</v>
      </c>
      <c r="Q199" s="70">
        <f t="shared" si="86"/>
        <v>0.46500000000000002</v>
      </c>
      <c r="R199" s="70">
        <f t="shared" si="87"/>
        <v>0.44</v>
      </c>
      <c r="S199" s="70">
        <f t="shared" si="88"/>
        <v>0.41499999999999998</v>
      </c>
      <c r="T199" s="73"/>
      <c r="U199" s="73" t="str">
        <f t="shared" si="89"/>
        <v>Constraint</v>
      </c>
    </row>
    <row r="200" spans="2:21" ht="31.5">
      <c r="B200" s="7" t="s">
        <v>98</v>
      </c>
      <c r="C200" s="2" t="s">
        <v>26</v>
      </c>
      <c r="D200" s="2"/>
      <c r="E200" s="2">
        <v>0.98</v>
      </c>
      <c r="F200" s="2">
        <v>1</v>
      </c>
      <c r="G200" s="2">
        <v>1</v>
      </c>
      <c r="H200" s="2">
        <v>1</v>
      </c>
      <c r="I200" s="70">
        <f t="shared" si="79"/>
        <v>0.93</v>
      </c>
      <c r="J200" s="70">
        <f t="shared" si="80"/>
        <v>0.88</v>
      </c>
      <c r="K200" s="70">
        <f t="shared" si="81"/>
        <v>0.83</v>
      </c>
      <c r="L200" s="73"/>
      <c r="M200" s="73" t="str">
        <f t="shared" si="82"/>
        <v>Constraint</v>
      </c>
      <c r="N200" s="2">
        <v>0.75</v>
      </c>
      <c r="O200" s="2">
        <v>0.75</v>
      </c>
      <c r="P200" s="2">
        <v>0.75</v>
      </c>
      <c r="Q200" s="70">
        <f t="shared" si="86"/>
        <v>0.69750000000000001</v>
      </c>
      <c r="R200" s="70">
        <f t="shared" si="87"/>
        <v>0.66</v>
      </c>
      <c r="S200" s="70">
        <f t="shared" si="88"/>
        <v>0.62249999999999994</v>
      </c>
      <c r="T200" s="73"/>
      <c r="U200" s="73" t="str">
        <f t="shared" si="89"/>
        <v>Constraint</v>
      </c>
    </row>
    <row r="201" spans="2:21">
      <c r="B201" s="7" t="s">
        <v>22</v>
      </c>
      <c r="C201" s="2">
        <v>2</v>
      </c>
      <c r="D201" s="2"/>
      <c r="E201" s="2">
        <v>0.95</v>
      </c>
      <c r="F201" s="2">
        <v>0.03</v>
      </c>
      <c r="G201" s="2">
        <v>0.03</v>
      </c>
      <c r="H201" s="2">
        <v>0.03</v>
      </c>
      <c r="I201" s="70">
        <f t="shared" si="79"/>
        <v>2.7900000000000001E-2</v>
      </c>
      <c r="J201" s="70">
        <f t="shared" si="80"/>
        <v>2.64E-2</v>
      </c>
      <c r="K201" s="70">
        <f t="shared" si="81"/>
        <v>2.4899999999999999E-2</v>
      </c>
      <c r="L201" s="73"/>
      <c r="M201" s="73" t="str">
        <f t="shared" si="82"/>
        <v>Constraint</v>
      </c>
      <c r="N201" s="2">
        <v>0.02</v>
      </c>
      <c r="O201" s="2">
        <v>0.02</v>
      </c>
      <c r="P201" s="2">
        <v>0.02</v>
      </c>
      <c r="Q201" s="70">
        <f t="shared" si="86"/>
        <v>1.8600000000000002E-2</v>
      </c>
      <c r="R201" s="70">
        <f t="shared" si="87"/>
        <v>1.7600000000000001E-2</v>
      </c>
      <c r="S201" s="70">
        <f t="shared" si="88"/>
        <v>1.66E-2</v>
      </c>
      <c r="T201" s="73"/>
      <c r="U201" s="73" t="str">
        <f t="shared" si="89"/>
        <v>Constraint</v>
      </c>
    </row>
    <row r="202" spans="2:21">
      <c r="B202" s="7" t="s">
        <v>23</v>
      </c>
      <c r="C202" s="2">
        <v>2</v>
      </c>
      <c r="D202" s="2"/>
      <c r="E202" s="2">
        <v>0.95</v>
      </c>
      <c r="F202" s="2">
        <v>0.85</v>
      </c>
      <c r="G202" s="2">
        <v>0.85</v>
      </c>
      <c r="H202" s="2">
        <v>0.85</v>
      </c>
      <c r="I202" s="70">
        <f t="shared" si="79"/>
        <v>0.79049999999999998</v>
      </c>
      <c r="J202" s="70">
        <f t="shared" si="80"/>
        <v>0.748</v>
      </c>
      <c r="K202" s="70">
        <f t="shared" si="81"/>
        <v>0.7054999999999999</v>
      </c>
      <c r="L202" s="73"/>
      <c r="M202" s="73" t="str">
        <f t="shared" si="82"/>
        <v>Constraint</v>
      </c>
      <c r="N202" s="2">
        <v>0.9</v>
      </c>
      <c r="O202" s="2">
        <v>0.9</v>
      </c>
      <c r="P202" s="2">
        <v>0.9</v>
      </c>
      <c r="Q202" s="70">
        <f t="shared" si="86"/>
        <v>0.83700000000000008</v>
      </c>
      <c r="R202" s="70">
        <f t="shared" si="87"/>
        <v>0.79200000000000004</v>
      </c>
      <c r="S202" s="70">
        <f t="shared" si="88"/>
        <v>0.747</v>
      </c>
      <c r="T202" s="73"/>
      <c r="U202" s="73" t="str">
        <f t="shared" si="89"/>
        <v>Constraint</v>
      </c>
    </row>
    <row r="203" spans="2:21" ht="31.5">
      <c r="B203" s="7" t="s">
        <v>30</v>
      </c>
      <c r="C203" s="2" t="s">
        <v>31</v>
      </c>
      <c r="D203" s="2"/>
      <c r="E203" s="2">
        <v>0.95</v>
      </c>
      <c r="F203" s="2">
        <v>0.9</v>
      </c>
      <c r="G203" s="2">
        <v>0.9</v>
      </c>
      <c r="H203" s="2">
        <v>0.9</v>
      </c>
      <c r="I203" s="70">
        <f t="shared" si="79"/>
        <v>0.83700000000000008</v>
      </c>
      <c r="J203" s="70">
        <f t="shared" si="80"/>
        <v>0.79200000000000004</v>
      </c>
      <c r="K203" s="70">
        <f t="shared" si="81"/>
        <v>0.747</v>
      </c>
      <c r="L203" s="73"/>
      <c r="M203" s="73" t="str">
        <f t="shared" si="82"/>
        <v>Constraint</v>
      </c>
      <c r="N203" s="2">
        <v>0.95</v>
      </c>
      <c r="O203" s="2">
        <v>0.95</v>
      </c>
      <c r="P203" s="2">
        <v>0.95</v>
      </c>
      <c r="Q203" s="70">
        <f t="shared" si="86"/>
        <v>0.88349999999999995</v>
      </c>
      <c r="R203" s="70">
        <f t="shared" si="87"/>
        <v>0.83599999999999985</v>
      </c>
      <c r="S203" s="70">
        <f t="shared" si="88"/>
        <v>0.78849999999999987</v>
      </c>
      <c r="T203" s="73"/>
      <c r="U203" s="73" t="str">
        <f t="shared" si="89"/>
        <v>Constraint</v>
      </c>
    </row>
    <row r="204" spans="2:21">
      <c r="B204" s="7" t="s">
        <v>27</v>
      </c>
      <c r="C204" s="109" t="s">
        <v>32</v>
      </c>
      <c r="D204" s="64"/>
      <c r="E204" s="2">
        <v>0.99</v>
      </c>
      <c r="F204" s="2">
        <v>7</v>
      </c>
      <c r="G204" s="2">
        <v>7.5</v>
      </c>
      <c r="H204" s="2">
        <v>7.7</v>
      </c>
      <c r="I204" s="70">
        <f t="shared" si="79"/>
        <v>6.8819999999999997</v>
      </c>
      <c r="J204" s="70">
        <f t="shared" si="80"/>
        <v>6.5119999999999996</v>
      </c>
      <c r="K204" s="70">
        <f t="shared" si="81"/>
        <v>6.1419999999999995</v>
      </c>
      <c r="L204" s="73"/>
      <c r="M204" s="73" t="str">
        <f t="shared" si="82"/>
        <v>Constraint</v>
      </c>
      <c r="N204" s="2">
        <v>8</v>
      </c>
      <c r="O204" s="2">
        <v>8</v>
      </c>
      <c r="P204" s="2">
        <v>8</v>
      </c>
      <c r="Q204" s="70">
        <f t="shared" si="86"/>
        <v>7.44</v>
      </c>
      <c r="R204" s="70">
        <f t="shared" si="87"/>
        <v>7.04</v>
      </c>
      <c r="S204" s="70">
        <f t="shared" si="88"/>
        <v>6.64</v>
      </c>
      <c r="T204" s="73"/>
      <c r="U204" s="73" t="str">
        <f t="shared" si="89"/>
        <v>Constraint</v>
      </c>
    </row>
    <row r="205" spans="2:21">
      <c r="B205" s="7" t="s">
        <v>28</v>
      </c>
      <c r="C205" s="110"/>
      <c r="D205" s="65"/>
      <c r="E205" s="2">
        <v>0.99</v>
      </c>
      <c r="F205" s="2">
        <v>8.5</v>
      </c>
      <c r="G205" s="2">
        <v>8.5</v>
      </c>
      <c r="H205" s="2">
        <v>8.6999999999999993</v>
      </c>
      <c r="I205" s="70">
        <f t="shared" si="79"/>
        <v>7.9670000000000005</v>
      </c>
      <c r="J205" s="70">
        <f t="shared" si="80"/>
        <v>7.5386666666666668</v>
      </c>
      <c r="K205" s="70">
        <f t="shared" si="81"/>
        <v>7.1103333333333332</v>
      </c>
      <c r="L205" s="73"/>
      <c r="M205" s="73" t="str">
        <f t="shared" si="82"/>
        <v>Constraint</v>
      </c>
      <c r="N205" s="2">
        <v>9</v>
      </c>
      <c r="O205" s="2">
        <v>9</v>
      </c>
      <c r="P205" s="2">
        <v>9</v>
      </c>
      <c r="Q205" s="70">
        <f t="shared" si="86"/>
        <v>8.370000000000001</v>
      </c>
      <c r="R205" s="70">
        <f t="shared" si="87"/>
        <v>7.92</v>
      </c>
      <c r="S205" s="70">
        <f t="shared" si="88"/>
        <v>7.47</v>
      </c>
      <c r="T205" s="73"/>
      <c r="U205" s="73" t="str">
        <f t="shared" si="89"/>
        <v>Constraint</v>
      </c>
    </row>
    <row r="206" spans="2:21">
      <c r="B206" s="7" t="s">
        <v>29</v>
      </c>
      <c r="C206" s="111"/>
      <c r="D206" s="66"/>
      <c r="E206" s="2">
        <v>0.99</v>
      </c>
      <c r="F206" s="6">
        <f>F204*0.55+F205*0.45</f>
        <v>7.6750000000000007</v>
      </c>
      <c r="G206" s="6">
        <f t="shared" ref="G206" si="115">G204*0.55+G205*0.45</f>
        <v>7.95</v>
      </c>
      <c r="H206" s="6">
        <f t="shared" ref="H206" si="116">H204*0.55+H205*0.45</f>
        <v>8.15</v>
      </c>
      <c r="I206" s="70">
        <f t="shared" si="79"/>
        <v>7.3702500000000004</v>
      </c>
      <c r="J206" s="70">
        <f t="shared" si="80"/>
        <v>6.9740000000000002</v>
      </c>
      <c r="K206" s="70">
        <f t="shared" si="81"/>
        <v>6.5777499999999991</v>
      </c>
      <c r="L206" s="73"/>
      <c r="M206" s="73" t="str">
        <f t="shared" si="82"/>
        <v>Constraint</v>
      </c>
      <c r="N206" s="6">
        <f t="shared" ref="N206" si="117">N204*0.55+N205*0.45</f>
        <v>8.4499999999999993</v>
      </c>
      <c r="O206" s="6">
        <f t="shared" ref="O206" si="118">O204*0.55+O205*0.45</f>
        <v>8.4499999999999993</v>
      </c>
      <c r="P206" s="6">
        <f t="shared" ref="P206" si="119">P204*0.55+P205*0.45</f>
        <v>8.4499999999999993</v>
      </c>
      <c r="Q206" s="70">
        <f t="shared" si="86"/>
        <v>7.8584999999999994</v>
      </c>
      <c r="R206" s="70">
        <f t="shared" si="87"/>
        <v>7.4359999999999991</v>
      </c>
      <c r="S206" s="70">
        <f t="shared" si="88"/>
        <v>7.0134999999999987</v>
      </c>
      <c r="T206" s="73"/>
      <c r="U206" s="73" t="str">
        <f t="shared" si="89"/>
        <v>Constraint</v>
      </c>
    </row>
    <row r="207" spans="2:21">
      <c r="B207" s="7" t="s">
        <v>100</v>
      </c>
      <c r="C207" s="2" t="s">
        <v>25</v>
      </c>
      <c r="D207" s="2"/>
      <c r="E207" s="2">
        <v>0.95</v>
      </c>
      <c r="F207" s="2">
        <v>0.85</v>
      </c>
      <c r="G207" s="2">
        <v>0.85</v>
      </c>
      <c r="H207" s="2">
        <v>0.85</v>
      </c>
      <c r="I207" s="70">
        <f t="shared" si="79"/>
        <v>0.79049999999999998</v>
      </c>
      <c r="J207" s="70">
        <f t="shared" si="80"/>
        <v>0.748</v>
      </c>
      <c r="K207" s="70">
        <f t="shared" si="81"/>
        <v>0.7054999999999999</v>
      </c>
      <c r="L207" s="73"/>
      <c r="M207" s="73" t="str">
        <f t="shared" si="82"/>
        <v>Constraint</v>
      </c>
      <c r="N207" s="2">
        <v>0.9</v>
      </c>
      <c r="O207" s="2">
        <v>0.9</v>
      </c>
      <c r="P207" s="2">
        <v>0.9</v>
      </c>
      <c r="Q207" s="70">
        <f t="shared" si="86"/>
        <v>0.83700000000000008</v>
      </c>
      <c r="R207" s="70">
        <f t="shared" si="87"/>
        <v>0.79200000000000004</v>
      </c>
      <c r="S207" s="70">
        <f t="shared" si="88"/>
        <v>0.747</v>
      </c>
      <c r="T207" s="73"/>
      <c r="U207" s="73" t="str">
        <f t="shared" si="89"/>
        <v>Constraint</v>
      </c>
    </row>
    <row r="208" spans="2:21">
      <c r="B208" s="7" t="s">
        <v>101</v>
      </c>
      <c r="C208" s="2" t="s">
        <v>26</v>
      </c>
      <c r="D208" s="2"/>
      <c r="E208" s="2">
        <v>0.98</v>
      </c>
      <c r="F208" s="2">
        <v>1000</v>
      </c>
      <c r="G208" s="2">
        <v>1000</v>
      </c>
      <c r="H208" s="2">
        <v>1000</v>
      </c>
      <c r="I208" s="70">
        <f t="shared" si="79"/>
        <v>930</v>
      </c>
      <c r="J208" s="70">
        <f t="shared" si="80"/>
        <v>880</v>
      </c>
      <c r="K208" s="70">
        <f t="shared" si="81"/>
        <v>830</v>
      </c>
      <c r="L208" s="73"/>
      <c r="M208" s="73" t="str">
        <f t="shared" si="82"/>
        <v>Constraint</v>
      </c>
      <c r="N208" s="2">
        <v>1500</v>
      </c>
      <c r="O208" s="2">
        <v>1500</v>
      </c>
      <c r="P208" s="2">
        <v>1500</v>
      </c>
      <c r="Q208" s="70">
        <f t="shared" si="86"/>
        <v>1395</v>
      </c>
      <c r="R208" s="70">
        <f t="shared" si="87"/>
        <v>1320</v>
      </c>
      <c r="S208" s="70">
        <f t="shared" si="88"/>
        <v>1245</v>
      </c>
      <c r="T208" s="73"/>
      <c r="U208" s="73" t="str">
        <f t="shared" si="89"/>
        <v>Constraint</v>
      </c>
    </row>
    <row r="209" spans="2:21">
      <c r="B209" s="7" t="s">
        <v>102</v>
      </c>
      <c r="C209" s="2" t="s">
        <v>26</v>
      </c>
      <c r="D209" s="2"/>
      <c r="E209" s="2">
        <v>0.98</v>
      </c>
      <c r="F209" s="2">
        <v>0.5</v>
      </c>
      <c r="G209" s="2">
        <v>0.5</v>
      </c>
      <c r="H209" s="2">
        <v>0.5</v>
      </c>
      <c r="I209" s="70">
        <f t="shared" si="79"/>
        <v>0.46500000000000002</v>
      </c>
      <c r="J209" s="70">
        <f t="shared" si="80"/>
        <v>0.44</v>
      </c>
      <c r="K209" s="70">
        <f t="shared" si="81"/>
        <v>0.41499999999999998</v>
      </c>
      <c r="L209" s="73"/>
      <c r="M209" s="73" t="str">
        <f t="shared" si="82"/>
        <v>Constraint</v>
      </c>
      <c r="N209" s="2">
        <v>0.5</v>
      </c>
      <c r="O209" s="2">
        <v>0.5</v>
      </c>
      <c r="P209" s="2">
        <v>0.5</v>
      </c>
      <c r="Q209" s="70">
        <f t="shared" si="86"/>
        <v>0.46500000000000002</v>
      </c>
      <c r="R209" s="70">
        <f t="shared" si="87"/>
        <v>0.44</v>
      </c>
      <c r="S209" s="70">
        <f t="shared" si="88"/>
        <v>0.41499999999999998</v>
      </c>
      <c r="T209" s="73"/>
      <c r="U209" s="73" t="str">
        <f t="shared" si="89"/>
        <v>Constraint</v>
      </c>
    </row>
    <row r="210" spans="2:21">
      <c r="B210" s="7" t="s">
        <v>103</v>
      </c>
      <c r="C210" s="2" t="s">
        <v>26</v>
      </c>
      <c r="D210" s="2"/>
      <c r="E210" s="2">
        <v>0.98</v>
      </c>
      <c r="F210" s="2">
        <v>1</v>
      </c>
      <c r="G210" s="2">
        <v>1</v>
      </c>
      <c r="H210" s="2">
        <v>1</v>
      </c>
      <c r="I210" s="70">
        <f t="shared" ref="I210:I254" si="120">AVERAGE(F210:H210)*0.93</f>
        <v>0.93</v>
      </c>
      <c r="J210" s="70">
        <f t="shared" ref="J210:J254" si="121">AVERAGE(F210:H210)*0.88</f>
        <v>0.88</v>
      </c>
      <c r="K210" s="70">
        <f t="shared" ref="K210:K254" si="122">AVERAGE(F210:H210)*0.83</f>
        <v>0.83</v>
      </c>
      <c r="L210" s="73"/>
      <c r="M210" s="73" t="str">
        <f t="shared" ref="M210:M254" si="123">IF(L210&lt;=I210,"Constraint",1)</f>
        <v>Constraint</v>
      </c>
      <c r="N210" s="2">
        <v>0.75</v>
      </c>
      <c r="O210" s="2">
        <v>0.75</v>
      </c>
      <c r="P210" s="2">
        <v>0.75</v>
      </c>
      <c r="Q210" s="70">
        <f t="shared" ref="Q210:Q254" si="124">AVERAGE(N210:P210)*0.93</f>
        <v>0.69750000000000001</v>
      </c>
      <c r="R210" s="70">
        <f t="shared" ref="R210:R254" si="125">AVERAGE(N210:P210)*0.88</f>
        <v>0.66</v>
      </c>
      <c r="S210" s="70">
        <f t="shared" ref="S210:S254" si="126">AVERAGE(N210:P210)*0.83</f>
        <v>0.62249999999999994</v>
      </c>
      <c r="T210" s="73"/>
      <c r="U210" s="73" t="str">
        <f t="shared" ref="U210:U254" si="127">IF(T210&lt;=Q210,"Constraint",1)</f>
        <v>Constraint</v>
      </c>
    </row>
    <row r="211" spans="2:21">
      <c r="B211" s="7" t="s">
        <v>22</v>
      </c>
      <c r="C211" s="2">
        <v>2</v>
      </c>
      <c r="D211" s="2"/>
      <c r="E211" s="2">
        <v>0.95</v>
      </c>
      <c r="F211" s="2">
        <v>0.03</v>
      </c>
      <c r="G211" s="2">
        <v>0.03</v>
      </c>
      <c r="H211" s="2">
        <v>0.03</v>
      </c>
      <c r="I211" s="70">
        <f t="shared" si="120"/>
        <v>2.7900000000000001E-2</v>
      </c>
      <c r="J211" s="70">
        <f t="shared" si="121"/>
        <v>2.64E-2</v>
      </c>
      <c r="K211" s="70">
        <f t="shared" si="122"/>
        <v>2.4899999999999999E-2</v>
      </c>
      <c r="L211" s="73"/>
      <c r="M211" s="73" t="str">
        <f t="shared" si="123"/>
        <v>Constraint</v>
      </c>
      <c r="N211" s="2">
        <v>0.02</v>
      </c>
      <c r="O211" s="2">
        <v>0.02</v>
      </c>
      <c r="P211" s="2">
        <v>0.02</v>
      </c>
      <c r="Q211" s="70">
        <f t="shared" si="124"/>
        <v>1.8600000000000002E-2</v>
      </c>
      <c r="R211" s="70">
        <f t="shared" si="125"/>
        <v>1.7600000000000001E-2</v>
      </c>
      <c r="S211" s="70">
        <f t="shared" si="126"/>
        <v>1.66E-2</v>
      </c>
      <c r="T211" s="73"/>
      <c r="U211" s="73" t="str">
        <f t="shared" si="127"/>
        <v>Constraint</v>
      </c>
    </row>
    <row r="212" spans="2:21">
      <c r="B212" s="7" t="s">
        <v>23</v>
      </c>
      <c r="C212" s="2">
        <v>2</v>
      </c>
      <c r="D212" s="2"/>
      <c r="E212" s="2">
        <v>0.95</v>
      </c>
      <c r="F212" s="2">
        <v>0.85</v>
      </c>
      <c r="G212" s="2">
        <v>0.85</v>
      </c>
      <c r="H212" s="2">
        <v>0.85</v>
      </c>
      <c r="I212" s="70">
        <f t="shared" si="120"/>
        <v>0.79049999999999998</v>
      </c>
      <c r="J212" s="70">
        <f t="shared" si="121"/>
        <v>0.748</v>
      </c>
      <c r="K212" s="70">
        <f t="shared" si="122"/>
        <v>0.7054999999999999</v>
      </c>
      <c r="L212" s="73"/>
      <c r="M212" s="73" t="str">
        <f t="shared" si="123"/>
        <v>Constraint</v>
      </c>
      <c r="N212" s="2">
        <v>0.9</v>
      </c>
      <c r="O212" s="2">
        <v>0.9</v>
      </c>
      <c r="P212" s="2">
        <v>0.9</v>
      </c>
      <c r="Q212" s="70">
        <f t="shared" si="124"/>
        <v>0.83700000000000008</v>
      </c>
      <c r="R212" s="70">
        <f t="shared" si="125"/>
        <v>0.79200000000000004</v>
      </c>
      <c r="S212" s="70">
        <f t="shared" si="126"/>
        <v>0.747</v>
      </c>
      <c r="T212" s="73"/>
      <c r="U212" s="73" t="str">
        <f t="shared" si="127"/>
        <v>Constraint</v>
      </c>
    </row>
    <row r="213" spans="2:21" ht="31.5">
      <c r="B213" s="7" t="s">
        <v>30</v>
      </c>
      <c r="C213" s="2" t="s">
        <v>31</v>
      </c>
      <c r="D213" s="2"/>
      <c r="E213" s="2">
        <v>0.95</v>
      </c>
      <c r="F213" s="2">
        <v>0.9</v>
      </c>
      <c r="G213" s="2">
        <v>0.9</v>
      </c>
      <c r="H213" s="2">
        <v>0.9</v>
      </c>
      <c r="I213" s="70">
        <f t="shared" si="120"/>
        <v>0.83700000000000008</v>
      </c>
      <c r="J213" s="70">
        <f t="shared" si="121"/>
        <v>0.79200000000000004</v>
      </c>
      <c r="K213" s="70">
        <f t="shared" si="122"/>
        <v>0.747</v>
      </c>
      <c r="L213" s="73"/>
      <c r="M213" s="73" t="str">
        <f t="shared" si="123"/>
        <v>Constraint</v>
      </c>
      <c r="N213" s="2">
        <v>0.95</v>
      </c>
      <c r="O213" s="2">
        <v>0.95</v>
      </c>
      <c r="P213" s="2">
        <v>0.95</v>
      </c>
      <c r="Q213" s="70">
        <f t="shared" si="124"/>
        <v>0.88349999999999995</v>
      </c>
      <c r="R213" s="70">
        <f t="shared" si="125"/>
        <v>0.83599999999999985</v>
      </c>
      <c r="S213" s="70">
        <f t="shared" si="126"/>
        <v>0.78849999999999987</v>
      </c>
      <c r="T213" s="73"/>
      <c r="U213" s="73" t="str">
        <f t="shared" si="127"/>
        <v>Constraint</v>
      </c>
    </row>
    <row r="214" spans="2:21">
      <c r="B214" s="7" t="s">
        <v>27</v>
      </c>
      <c r="C214" s="109" t="s">
        <v>32</v>
      </c>
      <c r="D214" s="64"/>
      <c r="E214" s="2">
        <v>0.99</v>
      </c>
      <c r="F214" s="2">
        <v>7</v>
      </c>
      <c r="G214" s="2">
        <v>7.5</v>
      </c>
      <c r="H214" s="2">
        <v>7.7</v>
      </c>
      <c r="I214" s="70">
        <f t="shared" si="120"/>
        <v>6.8819999999999997</v>
      </c>
      <c r="J214" s="70">
        <f t="shared" si="121"/>
        <v>6.5119999999999996</v>
      </c>
      <c r="K214" s="70">
        <f t="shared" si="122"/>
        <v>6.1419999999999995</v>
      </c>
      <c r="L214" s="73"/>
      <c r="M214" s="73" t="str">
        <f t="shared" si="123"/>
        <v>Constraint</v>
      </c>
      <c r="N214" s="2">
        <v>8</v>
      </c>
      <c r="O214" s="2">
        <v>8</v>
      </c>
      <c r="P214" s="2">
        <v>8</v>
      </c>
      <c r="Q214" s="70">
        <f t="shared" si="124"/>
        <v>7.44</v>
      </c>
      <c r="R214" s="70">
        <f t="shared" si="125"/>
        <v>7.04</v>
      </c>
      <c r="S214" s="70">
        <f t="shared" si="126"/>
        <v>6.64</v>
      </c>
      <c r="T214" s="73"/>
      <c r="U214" s="73" t="str">
        <f t="shared" si="127"/>
        <v>Constraint</v>
      </c>
    </row>
    <row r="215" spans="2:21">
      <c r="B215" s="7" t="s">
        <v>28</v>
      </c>
      <c r="C215" s="110"/>
      <c r="D215" s="65"/>
      <c r="E215" s="2">
        <v>0.99</v>
      </c>
      <c r="F215" s="2">
        <v>8.5</v>
      </c>
      <c r="G215" s="2">
        <v>8.5</v>
      </c>
      <c r="H215" s="2">
        <v>8.6999999999999993</v>
      </c>
      <c r="I215" s="70">
        <f t="shared" si="120"/>
        <v>7.9670000000000005</v>
      </c>
      <c r="J215" s="70">
        <f t="shared" si="121"/>
        <v>7.5386666666666668</v>
      </c>
      <c r="K215" s="70">
        <f t="shared" si="122"/>
        <v>7.1103333333333332</v>
      </c>
      <c r="L215" s="73"/>
      <c r="M215" s="73" t="str">
        <f t="shared" si="123"/>
        <v>Constraint</v>
      </c>
      <c r="N215" s="2">
        <v>9</v>
      </c>
      <c r="O215" s="2">
        <v>9</v>
      </c>
      <c r="P215" s="2">
        <v>9</v>
      </c>
      <c r="Q215" s="70">
        <f t="shared" si="124"/>
        <v>8.370000000000001</v>
      </c>
      <c r="R215" s="70">
        <f t="shared" si="125"/>
        <v>7.92</v>
      </c>
      <c r="S215" s="70">
        <f t="shared" si="126"/>
        <v>7.47</v>
      </c>
      <c r="T215" s="73"/>
      <c r="U215" s="73" t="str">
        <f t="shared" si="127"/>
        <v>Constraint</v>
      </c>
    </row>
    <row r="216" spans="2:21">
      <c r="B216" s="7" t="s">
        <v>29</v>
      </c>
      <c r="C216" s="111"/>
      <c r="D216" s="66"/>
      <c r="E216" s="2">
        <v>0.99</v>
      </c>
      <c r="F216" s="6">
        <f>F214*0.55+F215*0.45</f>
        <v>7.6750000000000007</v>
      </c>
      <c r="G216" s="6">
        <f t="shared" ref="G216" si="128">G214*0.55+G215*0.45</f>
        <v>7.95</v>
      </c>
      <c r="H216" s="6">
        <f t="shared" ref="H216" si="129">H214*0.55+H215*0.45</f>
        <v>8.15</v>
      </c>
      <c r="I216" s="70">
        <f t="shared" si="120"/>
        <v>7.3702500000000004</v>
      </c>
      <c r="J216" s="70">
        <f t="shared" si="121"/>
        <v>6.9740000000000002</v>
      </c>
      <c r="K216" s="70">
        <f t="shared" si="122"/>
        <v>6.5777499999999991</v>
      </c>
      <c r="L216" s="73"/>
      <c r="M216" s="73" t="str">
        <f t="shared" si="123"/>
        <v>Constraint</v>
      </c>
      <c r="N216" s="6">
        <f t="shared" ref="N216" si="130">N214*0.55+N215*0.45</f>
        <v>8.4499999999999993</v>
      </c>
      <c r="O216" s="6">
        <f t="shared" ref="O216" si="131">O214*0.55+O215*0.45</f>
        <v>8.4499999999999993</v>
      </c>
      <c r="P216" s="6">
        <f t="shared" ref="P216" si="132">P214*0.55+P215*0.45</f>
        <v>8.4499999999999993</v>
      </c>
      <c r="Q216" s="70">
        <f t="shared" si="124"/>
        <v>7.8584999999999994</v>
      </c>
      <c r="R216" s="70">
        <f t="shared" si="125"/>
        <v>7.4359999999999991</v>
      </c>
      <c r="S216" s="70">
        <f t="shared" si="126"/>
        <v>7.0134999999999987</v>
      </c>
      <c r="T216" s="73"/>
      <c r="U216" s="73" t="str">
        <f t="shared" si="127"/>
        <v>Constraint</v>
      </c>
    </row>
    <row r="217" spans="2:21">
      <c r="B217" s="7" t="s">
        <v>104</v>
      </c>
      <c r="C217" s="2" t="s">
        <v>25</v>
      </c>
      <c r="D217" s="2"/>
      <c r="E217" s="2">
        <v>0.95</v>
      </c>
      <c r="F217" s="2">
        <v>0.85</v>
      </c>
      <c r="G217" s="2">
        <v>0.85</v>
      </c>
      <c r="H217" s="2">
        <v>0.85</v>
      </c>
      <c r="I217" s="70">
        <f t="shared" si="120"/>
        <v>0.79049999999999998</v>
      </c>
      <c r="J217" s="70">
        <f t="shared" si="121"/>
        <v>0.748</v>
      </c>
      <c r="K217" s="70">
        <f t="shared" si="122"/>
        <v>0.7054999999999999</v>
      </c>
      <c r="L217" s="73"/>
      <c r="M217" s="73" t="str">
        <f t="shared" si="123"/>
        <v>Constraint</v>
      </c>
      <c r="N217" s="2">
        <v>0.9</v>
      </c>
      <c r="O217" s="2">
        <v>0.9</v>
      </c>
      <c r="P217" s="2">
        <v>0.9</v>
      </c>
      <c r="Q217" s="70">
        <f t="shared" si="124"/>
        <v>0.83700000000000008</v>
      </c>
      <c r="R217" s="70">
        <f t="shared" si="125"/>
        <v>0.79200000000000004</v>
      </c>
      <c r="S217" s="70">
        <f t="shared" si="126"/>
        <v>0.747</v>
      </c>
      <c r="T217" s="73"/>
      <c r="U217" s="73" t="str">
        <f t="shared" si="127"/>
        <v>Constraint</v>
      </c>
    </row>
    <row r="218" spans="2:21" ht="31.5">
      <c r="B218" s="7" t="s">
        <v>105</v>
      </c>
      <c r="C218" s="2" t="s">
        <v>26</v>
      </c>
      <c r="D218" s="2"/>
      <c r="E218" s="2">
        <v>0.98</v>
      </c>
      <c r="F218" s="2">
        <v>1000</v>
      </c>
      <c r="G218" s="2">
        <v>1000</v>
      </c>
      <c r="H218" s="2">
        <v>1000</v>
      </c>
      <c r="I218" s="70">
        <f t="shared" si="120"/>
        <v>930</v>
      </c>
      <c r="J218" s="70">
        <f t="shared" si="121"/>
        <v>880</v>
      </c>
      <c r="K218" s="70">
        <f t="shared" si="122"/>
        <v>830</v>
      </c>
      <c r="L218" s="73"/>
      <c r="M218" s="73" t="str">
        <f t="shared" si="123"/>
        <v>Constraint</v>
      </c>
      <c r="N218" s="2">
        <v>1500</v>
      </c>
      <c r="O218" s="2">
        <v>1500</v>
      </c>
      <c r="P218" s="2">
        <v>1500</v>
      </c>
      <c r="Q218" s="70">
        <f t="shared" si="124"/>
        <v>1395</v>
      </c>
      <c r="R218" s="70">
        <f t="shared" si="125"/>
        <v>1320</v>
      </c>
      <c r="S218" s="70">
        <f t="shared" si="126"/>
        <v>1245</v>
      </c>
      <c r="T218" s="73"/>
      <c r="U218" s="73" t="str">
        <f t="shared" si="127"/>
        <v>Constraint</v>
      </c>
    </row>
    <row r="219" spans="2:21">
      <c r="B219" s="7" t="s">
        <v>106</v>
      </c>
      <c r="C219" s="2" t="s">
        <v>26</v>
      </c>
      <c r="D219" s="2"/>
      <c r="E219" s="2">
        <v>0.98</v>
      </c>
      <c r="F219" s="2">
        <v>0.5</v>
      </c>
      <c r="G219" s="2">
        <v>0.5</v>
      </c>
      <c r="H219" s="2">
        <v>0.5</v>
      </c>
      <c r="I219" s="70">
        <f t="shared" si="120"/>
        <v>0.46500000000000002</v>
      </c>
      <c r="J219" s="70">
        <f t="shared" si="121"/>
        <v>0.44</v>
      </c>
      <c r="K219" s="70">
        <f t="shared" si="122"/>
        <v>0.41499999999999998</v>
      </c>
      <c r="L219" s="73"/>
      <c r="M219" s="73" t="str">
        <f t="shared" si="123"/>
        <v>Constraint</v>
      </c>
      <c r="N219" s="2">
        <v>0.5</v>
      </c>
      <c r="O219" s="2">
        <v>0.5</v>
      </c>
      <c r="P219" s="2">
        <v>0.5</v>
      </c>
      <c r="Q219" s="70">
        <f t="shared" si="124"/>
        <v>0.46500000000000002</v>
      </c>
      <c r="R219" s="70">
        <f t="shared" si="125"/>
        <v>0.44</v>
      </c>
      <c r="S219" s="70">
        <f t="shared" si="126"/>
        <v>0.41499999999999998</v>
      </c>
      <c r="T219" s="73"/>
      <c r="U219" s="73" t="str">
        <f t="shared" si="127"/>
        <v>Constraint</v>
      </c>
    </row>
    <row r="220" spans="2:21">
      <c r="B220" s="7" t="s">
        <v>107</v>
      </c>
      <c r="C220" s="2" t="s">
        <v>26</v>
      </c>
      <c r="D220" s="2"/>
      <c r="E220" s="2">
        <v>0.98</v>
      </c>
      <c r="F220" s="2">
        <v>1</v>
      </c>
      <c r="G220" s="2">
        <v>1</v>
      </c>
      <c r="H220" s="2">
        <v>1</v>
      </c>
      <c r="I220" s="70">
        <f t="shared" si="120"/>
        <v>0.93</v>
      </c>
      <c r="J220" s="70">
        <f t="shared" si="121"/>
        <v>0.88</v>
      </c>
      <c r="K220" s="70">
        <f t="shared" si="122"/>
        <v>0.83</v>
      </c>
      <c r="L220" s="73"/>
      <c r="M220" s="73" t="str">
        <f t="shared" si="123"/>
        <v>Constraint</v>
      </c>
      <c r="N220" s="2">
        <v>0.75</v>
      </c>
      <c r="O220" s="2">
        <v>0.75</v>
      </c>
      <c r="P220" s="2">
        <v>0.75</v>
      </c>
      <c r="Q220" s="70">
        <f t="shared" si="124"/>
        <v>0.69750000000000001</v>
      </c>
      <c r="R220" s="70">
        <f t="shared" si="125"/>
        <v>0.66</v>
      </c>
      <c r="S220" s="70">
        <f t="shared" si="126"/>
        <v>0.62249999999999994</v>
      </c>
      <c r="T220" s="73"/>
      <c r="U220" s="73" t="str">
        <f t="shared" si="127"/>
        <v>Constraint</v>
      </c>
    </row>
    <row r="221" spans="2:21">
      <c r="B221" s="7" t="s">
        <v>22</v>
      </c>
      <c r="C221" s="2">
        <v>2</v>
      </c>
      <c r="D221" s="2"/>
      <c r="E221" s="2">
        <v>0.95</v>
      </c>
      <c r="F221" s="2">
        <v>0.03</v>
      </c>
      <c r="G221" s="2">
        <v>0.03</v>
      </c>
      <c r="H221" s="2">
        <v>0.03</v>
      </c>
      <c r="I221" s="70">
        <f t="shared" si="120"/>
        <v>2.7900000000000001E-2</v>
      </c>
      <c r="J221" s="70">
        <f t="shared" si="121"/>
        <v>2.64E-2</v>
      </c>
      <c r="K221" s="70">
        <f t="shared" si="122"/>
        <v>2.4899999999999999E-2</v>
      </c>
      <c r="L221" s="73"/>
      <c r="M221" s="73" t="str">
        <f t="shared" si="123"/>
        <v>Constraint</v>
      </c>
      <c r="N221" s="2">
        <v>0.02</v>
      </c>
      <c r="O221" s="2">
        <v>0.02</v>
      </c>
      <c r="P221" s="2">
        <v>0.02</v>
      </c>
      <c r="Q221" s="70">
        <f t="shared" si="124"/>
        <v>1.8600000000000002E-2</v>
      </c>
      <c r="R221" s="70">
        <f t="shared" si="125"/>
        <v>1.7600000000000001E-2</v>
      </c>
      <c r="S221" s="70">
        <f t="shared" si="126"/>
        <v>1.66E-2</v>
      </c>
      <c r="T221" s="73"/>
      <c r="U221" s="73" t="str">
        <f t="shared" si="127"/>
        <v>Constraint</v>
      </c>
    </row>
    <row r="222" spans="2:21">
      <c r="B222" s="7" t="s">
        <v>23</v>
      </c>
      <c r="C222" s="2">
        <v>2</v>
      </c>
      <c r="D222" s="2"/>
      <c r="E222" s="2">
        <v>0.95</v>
      </c>
      <c r="F222" s="2">
        <v>0.85</v>
      </c>
      <c r="G222" s="2">
        <v>0.85</v>
      </c>
      <c r="H222" s="2">
        <v>0.85</v>
      </c>
      <c r="I222" s="70">
        <f t="shared" si="120"/>
        <v>0.79049999999999998</v>
      </c>
      <c r="J222" s="70">
        <f t="shared" si="121"/>
        <v>0.748</v>
      </c>
      <c r="K222" s="70">
        <f t="shared" si="122"/>
        <v>0.7054999999999999</v>
      </c>
      <c r="L222" s="73"/>
      <c r="M222" s="73" t="str">
        <f t="shared" si="123"/>
        <v>Constraint</v>
      </c>
      <c r="N222" s="2">
        <v>0.9</v>
      </c>
      <c r="O222" s="2">
        <v>0.9</v>
      </c>
      <c r="P222" s="2">
        <v>0.9</v>
      </c>
      <c r="Q222" s="70">
        <f t="shared" si="124"/>
        <v>0.83700000000000008</v>
      </c>
      <c r="R222" s="70">
        <f t="shared" si="125"/>
        <v>0.79200000000000004</v>
      </c>
      <c r="S222" s="70">
        <f t="shared" si="126"/>
        <v>0.747</v>
      </c>
      <c r="T222" s="73"/>
      <c r="U222" s="73" t="str">
        <f t="shared" si="127"/>
        <v>Constraint</v>
      </c>
    </row>
    <row r="223" spans="2:21" ht="31.5">
      <c r="B223" s="7" t="s">
        <v>30</v>
      </c>
      <c r="C223" s="2" t="s">
        <v>31</v>
      </c>
      <c r="D223" s="2"/>
      <c r="E223" s="2">
        <v>0.95</v>
      </c>
      <c r="F223" s="2">
        <v>0.9</v>
      </c>
      <c r="G223" s="2">
        <v>0.9</v>
      </c>
      <c r="H223" s="2">
        <v>0.9</v>
      </c>
      <c r="I223" s="70">
        <f t="shared" si="120"/>
        <v>0.83700000000000008</v>
      </c>
      <c r="J223" s="70">
        <f t="shared" si="121"/>
        <v>0.79200000000000004</v>
      </c>
      <c r="K223" s="70">
        <f t="shared" si="122"/>
        <v>0.747</v>
      </c>
      <c r="L223" s="73"/>
      <c r="M223" s="73" t="str">
        <f t="shared" si="123"/>
        <v>Constraint</v>
      </c>
      <c r="N223" s="2">
        <v>0.95</v>
      </c>
      <c r="O223" s="2">
        <v>0.95</v>
      </c>
      <c r="P223" s="2">
        <v>0.95</v>
      </c>
      <c r="Q223" s="70">
        <f t="shared" si="124"/>
        <v>0.88349999999999995</v>
      </c>
      <c r="R223" s="70">
        <f t="shared" si="125"/>
        <v>0.83599999999999985</v>
      </c>
      <c r="S223" s="70">
        <f t="shared" si="126"/>
        <v>0.78849999999999987</v>
      </c>
      <c r="T223" s="73"/>
      <c r="U223" s="73" t="str">
        <f t="shared" si="127"/>
        <v>Constraint</v>
      </c>
    </row>
    <row r="224" spans="2:21">
      <c r="B224" s="7" t="s">
        <v>27</v>
      </c>
      <c r="C224" s="109" t="s">
        <v>32</v>
      </c>
      <c r="D224" s="64"/>
      <c r="E224" s="2">
        <v>0.99</v>
      </c>
      <c r="F224" s="2">
        <v>7</v>
      </c>
      <c r="G224" s="2">
        <v>7.5</v>
      </c>
      <c r="H224" s="2">
        <v>7.7</v>
      </c>
      <c r="I224" s="70">
        <f t="shared" si="120"/>
        <v>6.8819999999999997</v>
      </c>
      <c r="J224" s="70">
        <f t="shared" si="121"/>
        <v>6.5119999999999996</v>
      </c>
      <c r="K224" s="70">
        <f t="shared" si="122"/>
        <v>6.1419999999999995</v>
      </c>
      <c r="L224" s="73"/>
      <c r="M224" s="73" t="str">
        <f t="shared" si="123"/>
        <v>Constraint</v>
      </c>
      <c r="N224" s="2">
        <v>8</v>
      </c>
      <c r="O224" s="2">
        <v>8</v>
      </c>
      <c r="P224" s="2">
        <v>8</v>
      </c>
      <c r="Q224" s="70">
        <f t="shared" si="124"/>
        <v>7.44</v>
      </c>
      <c r="R224" s="70">
        <f t="shared" si="125"/>
        <v>7.04</v>
      </c>
      <c r="S224" s="70">
        <f t="shared" si="126"/>
        <v>6.64</v>
      </c>
      <c r="T224" s="73"/>
      <c r="U224" s="73" t="str">
        <f t="shared" si="127"/>
        <v>Constraint</v>
      </c>
    </row>
    <row r="225" spans="2:21">
      <c r="B225" s="7" t="s">
        <v>28</v>
      </c>
      <c r="C225" s="110"/>
      <c r="D225" s="65"/>
      <c r="E225" s="2">
        <v>0.99</v>
      </c>
      <c r="F225" s="2">
        <v>8.5</v>
      </c>
      <c r="G225" s="2">
        <v>8.5</v>
      </c>
      <c r="H225" s="2">
        <v>8.6999999999999993</v>
      </c>
      <c r="I225" s="70">
        <f t="shared" si="120"/>
        <v>7.9670000000000005</v>
      </c>
      <c r="J225" s="70">
        <f t="shared" si="121"/>
        <v>7.5386666666666668</v>
      </c>
      <c r="K225" s="70">
        <f t="shared" si="122"/>
        <v>7.1103333333333332</v>
      </c>
      <c r="L225" s="73"/>
      <c r="M225" s="73" t="str">
        <f t="shared" si="123"/>
        <v>Constraint</v>
      </c>
      <c r="N225" s="2">
        <v>9</v>
      </c>
      <c r="O225" s="2">
        <v>9</v>
      </c>
      <c r="P225" s="2">
        <v>9</v>
      </c>
      <c r="Q225" s="70">
        <f t="shared" si="124"/>
        <v>8.370000000000001</v>
      </c>
      <c r="R225" s="70">
        <f t="shared" si="125"/>
        <v>7.92</v>
      </c>
      <c r="S225" s="70">
        <f t="shared" si="126"/>
        <v>7.47</v>
      </c>
      <c r="T225" s="73"/>
      <c r="U225" s="73" t="str">
        <f t="shared" si="127"/>
        <v>Constraint</v>
      </c>
    </row>
    <row r="226" spans="2:21">
      <c r="B226" s="7" t="s">
        <v>29</v>
      </c>
      <c r="C226" s="111"/>
      <c r="D226" s="66"/>
      <c r="E226" s="2">
        <v>0.99</v>
      </c>
      <c r="F226" s="6">
        <f>F224*0.55+F225*0.45</f>
        <v>7.6750000000000007</v>
      </c>
      <c r="G226" s="6">
        <f t="shared" ref="G226" si="133">G224*0.55+G225*0.45</f>
        <v>7.95</v>
      </c>
      <c r="H226" s="6">
        <f t="shared" ref="H226" si="134">H224*0.55+H225*0.45</f>
        <v>8.15</v>
      </c>
      <c r="I226" s="70">
        <f t="shared" si="120"/>
        <v>7.3702500000000004</v>
      </c>
      <c r="J226" s="70">
        <f t="shared" si="121"/>
        <v>6.9740000000000002</v>
      </c>
      <c r="K226" s="70">
        <f t="shared" si="122"/>
        <v>6.5777499999999991</v>
      </c>
      <c r="L226" s="73"/>
      <c r="M226" s="73" t="str">
        <f t="shared" si="123"/>
        <v>Constraint</v>
      </c>
      <c r="N226" s="6">
        <f t="shared" ref="N226" si="135">N224*0.55+N225*0.45</f>
        <v>8.4499999999999993</v>
      </c>
      <c r="O226" s="6">
        <f t="shared" ref="O226" si="136">O224*0.55+O225*0.45</f>
        <v>8.4499999999999993</v>
      </c>
      <c r="P226" s="6">
        <f t="shared" ref="P226" si="137">P224*0.55+P225*0.45</f>
        <v>8.4499999999999993</v>
      </c>
      <c r="Q226" s="70">
        <f t="shared" si="124"/>
        <v>7.8584999999999994</v>
      </c>
      <c r="R226" s="70">
        <f t="shared" si="125"/>
        <v>7.4359999999999991</v>
      </c>
      <c r="S226" s="70">
        <f t="shared" si="126"/>
        <v>7.0134999999999987</v>
      </c>
      <c r="T226" s="73"/>
      <c r="U226" s="73" t="str">
        <f t="shared" si="127"/>
        <v>Constraint</v>
      </c>
    </row>
    <row r="227" spans="2:21">
      <c r="B227" s="7" t="s">
        <v>108</v>
      </c>
      <c r="C227" s="2" t="s">
        <v>25</v>
      </c>
      <c r="D227" s="2"/>
      <c r="E227" s="2">
        <v>0.95</v>
      </c>
      <c r="F227" s="2">
        <v>0.85</v>
      </c>
      <c r="G227" s="2">
        <v>0.85</v>
      </c>
      <c r="H227" s="2">
        <v>0.85</v>
      </c>
      <c r="I227" s="70">
        <f t="shared" si="120"/>
        <v>0.79049999999999998</v>
      </c>
      <c r="J227" s="70">
        <f t="shared" si="121"/>
        <v>0.748</v>
      </c>
      <c r="K227" s="70">
        <f t="shared" si="122"/>
        <v>0.7054999999999999</v>
      </c>
      <c r="L227" s="73"/>
      <c r="M227" s="73" t="str">
        <f t="shared" si="123"/>
        <v>Constraint</v>
      </c>
      <c r="N227" s="2">
        <v>0.9</v>
      </c>
      <c r="O227" s="2">
        <v>0.9</v>
      </c>
      <c r="P227" s="2">
        <v>0.9</v>
      </c>
      <c r="Q227" s="70">
        <f t="shared" si="124"/>
        <v>0.83700000000000008</v>
      </c>
      <c r="R227" s="70">
        <f t="shared" si="125"/>
        <v>0.79200000000000004</v>
      </c>
      <c r="S227" s="70">
        <f t="shared" si="126"/>
        <v>0.747</v>
      </c>
      <c r="T227" s="73"/>
      <c r="U227" s="73" t="str">
        <f t="shared" si="127"/>
        <v>Constraint</v>
      </c>
    </row>
    <row r="228" spans="2:21" ht="16.5" customHeight="1">
      <c r="B228" s="7" t="s">
        <v>109</v>
      </c>
      <c r="C228" s="2" t="s">
        <v>26</v>
      </c>
      <c r="D228" s="2"/>
      <c r="E228" s="2">
        <v>0.98</v>
      </c>
      <c r="F228" s="2">
        <v>1000</v>
      </c>
      <c r="G228" s="2">
        <v>1000</v>
      </c>
      <c r="H228" s="2">
        <v>1000</v>
      </c>
      <c r="I228" s="70">
        <f t="shared" si="120"/>
        <v>930</v>
      </c>
      <c r="J228" s="70">
        <f t="shared" si="121"/>
        <v>880</v>
      </c>
      <c r="K228" s="70">
        <f t="shared" si="122"/>
        <v>830</v>
      </c>
      <c r="L228" s="73"/>
      <c r="M228" s="73" t="str">
        <f t="shared" si="123"/>
        <v>Constraint</v>
      </c>
      <c r="N228" s="2">
        <v>1500</v>
      </c>
      <c r="O228" s="2">
        <v>1500</v>
      </c>
      <c r="P228" s="2">
        <v>1500</v>
      </c>
      <c r="Q228" s="70">
        <f t="shared" si="124"/>
        <v>1395</v>
      </c>
      <c r="R228" s="70">
        <f t="shared" si="125"/>
        <v>1320</v>
      </c>
      <c r="S228" s="70">
        <f t="shared" si="126"/>
        <v>1245</v>
      </c>
      <c r="T228" s="73"/>
      <c r="U228" s="73" t="str">
        <f t="shared" si="127"/>
        <v>Constraint</v>
      </c>
    </row>
    <row r="229" spans="2:21" ht="21.75" customHeight="1">
      <c r="B229" s="7" t="s">
        <v>110</v>
      </c>
      <c r="C229" s="2" t="s">
        <v>26</v>
      </c>
      <c r="D229" s="2"/>
      <c r="E229" s="2">
        <v>0.98</v>
      </c>
      <c r="F229" s="2">
        <v>0.5</v>
      </c>
      <c r="G229" s="2">
        <v>0.5</v>
      </c>
      <c r="H229" s="2">
        <v>0.5</v>
      </c>
      <c r="I229" s="70">
        <f t="shared" si="120"/>
        <v>0.46500000000000002</v>
      </c>
      <c r="J229" s="70">
        <f t="shared" si="121"/>
        <v>0.44</v>
      </c>
      <c r="K229" s="70">
        <f t="shared" si="122"/>
        <v>0.41499999999999998</v>
      </c>
      <c r="L229" s="73"/>
      <c r="M229" s="73" t="str">
        <f t="shared" si="123"/>
        <v>Constraint</v>
      </c>
      <c r="N229" s="2">
        <v>0.5</v>
      </c>
      <c r="O229" s="2">
        <v>0.5</v>
      </c>
      <c r="P229" s="2">
        <v>0.5</v>
      </c>
      <c r="Q229" s="70">
        <f t="shared" si="124"/>
        <v>0.46500000000000002</v>
      </c>
      <c r="R229" s="70">
        <f t="shared" si="125"/>
        <v>0.44</v>
      </c>
      <c r="S229" s="70">
        <f t="shared" si="126"/>
        <v>0.41499999999999998</v>
      </c>
      <c r="T229" s="73"/>
      <c r="U229" s="73" t="str">
        <f t="shared" si="127"/>
        <v>Constraint</v>
      </c>
    </row>
    <row r="230" spans="2:21" ht="31.5">
      <c r="B230" s="7" t="s">
        <v>111</v>
      </c>
      <c r="C230" s="2" t="s">
        <v>26</v>
      </c>
      <c r="D230" s="2"/>
      <c r="E230" s="2">
        <v>0.98</v>
      </c>
      <c r="F230" s="2">
        <v>1</v>
      </c>
      <c r="G230" s="2">
        <v>1</v>
      </c>
      <c r="H230" s="2">
        <v>1</v>
      </c>
      <c r="I230" s="70">
        <f t="shared" si="120"/>
        <v>0.93</v>
      </c>
      <c r="J230" s="70">
        <f t="shared" si="121"/>
        <v>0.88</v>
      </c>
      <c r="K230" s="70">
        <f t="shared" si="122"/>
        <v>0.83</v>
      </c>
      <c r="L230" s="73"/>
      <c r="M230" s="73" t="str">
        <f t="shared" si="123"/>
        <v>Constraint</v>
      </c>
      <c r="N230" s="2">
        <v>0.75</v>
      </c>
      <c r="O230" s="2">
        <v>0.75</v>
      </c>
      <c r="P230" s="2">
        <v>0.75</v>
      </c>
      <c r="Q230" s="70">
        <f t="shared" si="124"/>
        <v>0.69750000000000001</v>
      </c>
      <c r="R230" s="70">
        <f t="shared" si="125"/>
        <v>0.66</v>
      </c>
      <c r="S230" s="70">
        <f t="shared" si="126"/>
        <v>0.62249999999999994</v>
      </c>
      <c r="T230" s="73"/>
      <c r="U230" s="73" t="str">
        <f t="shared" si="127"/>
        <v>Constraint</v>
      </c>
    </row>
    <row r="231" spans="2:21">
      <c r="B231" s="7" t="s">
        <v>22</v>
      </c>
      <c r="C231" s="2">
        <v>2</v>
      </c>
      <c r="D231" s="2"/>
      <c r="E231" s="2">
        <v>0.95</v>
      </c>
      <c r="F231" s="2">
        <v>0.03</v>
      </c>
      <c r="G231" s="2">
        <v>0.03</v>
      </c>
      <c r="H231" s="2">
        <v>0.03</v>
      </c>
      <c r="I231" s="70">
        <f t="shared" si="120"/>
        <v>2.7900000000000001E-2</v>
      </c>
      <c r="J231" s="70">
        <f t="shared" si="121"/>
        <v>2.64E-2</v>
      </c>
      <c r="K231" s="70">
        <f t="shared" si="122"/>
        <v>2.4899999999999999E-2</v>
      </c>
      <c r="L231" s="73"/>
      <c r="M231" s="73" t="str">
        <f t="shared" si="123"/>
        <v>Constraint</v>
      </c>
      <c r="N231" s="2">
        <v>0.02</v>
      </c>
      <c r="O231" s="2">
        <v>0.02</v>
      </c>
      <c r="P231" s="2">
        <v>0.02</v>
      </c>
      <c r="Q231" s="70">
        <f t="shared" si="124"/>
        <v>1.8600000000000002E-2</v>
      </c>
      <c r="R231" s="70">
        <f t="shared" si="125"/>
        <v>1.7600000000000001E-2</v>
      </c>
      <c r="S231" s="70">
        <f t="shared" si="126"/>
        <v>1.66E-2</v>
      </c>
      <c r="T231" s="73"/>
      <c r="U231" s="73" t="str">
        <f t="shared" si="127"/>
        <v>Constraint</v>
      </c>
    </row>
    <row r="232" spans="2:21">
      <c r="B232" s="7" t="s">
        <v>23</v>
      </c>
      <c r="C232" s="2">
        <v>2</v>
      </c>
      <c r="D232" s="2"/>
      <c r="E232" s="2">
        <v>0.95</v>
      </c>
      <c r="F232" s="2">
        <v>0.85</v>
      </c>
      <c r="G232" s="2">
        <v>0.85</v>
      </c>
      <c r="H232" s="2">
        <v>0.85</v>
      </c>
      <c r="I232" s="70">
        <f t="shared" si="120"/>
        <v>0.79049999999999998</v>
      </c>
      <c r="J232" s="70">
        <f t="shared" si="121"/>
        <v>0.748</v>
      </c>
      <c r="K232" s="70">
        <f t="shared" si="122"/>
        <v>0.7054999999999999</v>
      </c>
      <c r="L232" s="73"/>
      <c r="M232" s="73" t="str">
        <f t="shared" si="123"/>
        <v>Constraint</v>
      </c>
      <c r="N232" s="2">
        <v>0.9</v>
      </c>
      <c r="O232" s="2">
        <v>0.9</v>
      </c>
      <c r="P232" s="2">
        <v>0.9</v>
      </c>
      <c r="Q232" s="70">
        <f t="shared" si="124"/>
        <v>0.83700000000000008</v>
      </c>
      <c r="R232" s="70">
        <f t="shared" si="125"/>
        <v>0.79200000000000004</v>
      </c>
      <c r="S232" s="70">
        <f t="shared" si="126"/>
        <v>0.747</v>
      </c>
      <c r="T232" s="73"/>
      <c r="U232" s="73" t="str">
        <f t="shared" si="127"/>
        <v>Constraint</v>
      </c>
    </row>
    <row r="233" spans="2:21" ht="31.5">
      <c r="B233" s="7" t="s">
        <v>30</v>
      </c>
      <c r="C233" s="2" t="s">
        <v>31</v>
      </c>
      <c r="D233" s="2"/>
      <c r="E233" s="2">
        <v>0.95</v>
      </c>
      <c r="F233" s="2">
        <v>0.9</v>
      </c>
      <c r="G233" s="2">
        <v>0.9</v>
      </c>
      <c r="H233" s="2">
        <v>0.9</v>
      </c>
      <c r="I233" s="70">
        <f t="shared" si="120"/>
        <v>0.83700000000000008</v>
      </c>
      <c r="J233" s="70">
        <f t="shared" si="121"/>
        <v>0.79200000000000004</v>
      </c>
      <c r="K233" s="70">
        <f t="shared" si="122"/>
        <v>0.747</v>
      </c>
      <c r="L233" s="73"/>
      <c r="M233" s="73" t="str">
        <f t="shared" si="123"/>
        <v>Constraint</v>
      </c>
      <c r="N233" s="2">
        <v>0.95</v>
      </c>
      <c r="O233" s="2">
        <v>0.95</v>
      </c>
      <c r="P233" s="2">
        <v>0.95</v>
      </c>
      <c r="Q233" s="70">
        <f t="shared" si="124"/>
        <v>0.88349999999999995</v>
      </c>
      <c r="R233" s="70">
        <f t="shared" si="125"/>
        <v>0.83599999999999985</v>
      </c>
      <c r="S233" s="70">
        <f t="shared" si="126"/>
        <v>0.78849999999999987</v>
      </c>
      <c r="T233" s="73"/>
      <c r="U233" s="73" t="str">
        <f t="shared" si="127"/>
        <v>Constraint</v>
      </c>
    </row>
    <row r="234" spans="2:21">
      <c r="B234" s="7" t="s">
        <v>27</v>
      </c>
      <c r="C234" s="109" t="s">
        <v>32</v>
      </c>
      <c r="D234" s="64"/>
      <c r="E234" s="2">
        <v>0.99</v>
      </c>
      <c r="F234" s="2">
        <v>7</v>
      </c>
      <c r="G234" s="2">
        <v>7.5</v>
      </c>
      <c r="H234" s="2">
        <v>7.7</v>
      </c>
      <c r="I234" s="70">
        <f t="shared" si="120"/>
        <v>6.8819999999999997</v>
      </c>
      <c r="J234" s="70">
        <f t="shared" si="121"/>
        <v>6.5119999999999996</v>
      </c>
      <c r="K234" s="70">
        <f t="shared" si="122"/>
        <v>6.1419999999999995</v>
      </c>
      <c r="L234" s="73"/>
      <c r="M234" s="73" t="str">
        <f t="shared" si="123"/>
        <v>Constraint</v>
      </c>
      <c r="N234" s="2">
        <v>8</v>
      </c>
      <c r="O234" s="2">
        <v>8</v>
      </c>
      <c r="P234" s="2">
        <v>8</v>
      </c>
      <c r="Q234" s="70">
        <f t="shared" si="124"/>
        <v>7.44</v>
      </c>
      <c r="R234" s="70">
        <f t="shared" si="125"/>
        <v>7.04</v>
      </c>
      <c r="S234" s="70">
        <f t="shared" si="126"/>
        <v>6.64</v>
      </c>
      <c r="T234" s="73"/>
      <c r="U234" s="73" t="str">
        <f t="shared" si="127"/>
        <v>Constraint</v>
      </c>
    </row>
    <row r="235" spans="2:21">
      <c r="B235" s="7" t="s">
        <v>28</v>
      </c>
      <c r="C235" s="110"/>
      <c r="D235" s="65"/>
      <c r="E235" s="2">
        <v>0.99</v>
      </c>
      <c r="F235" s="2">
        <v>8.5</v>
      </c>
      <c r="G235" s="2">
        <v>8.5</v>
      </c>
      <c r="H235" s="2">
        <v>8.6999999999999993</v>
      </c>
      <c r="I235" s="70">
        <f t="shared" si="120"/>
        <v>7.9670000000000005</v>
      </c>
      <c r="J235" s="70">
        <f t="shared" si="121"/>
        <v>7.5386666666666668</v>
      </c>
      <c r="K235" s="70">
        <f t="shared" si="122"/>
        <v>7.1103333333333332</v>
      </c>
      <c r="L235" s="73"/>
      <c r="M235" s="73" t="str">
        <f t="shared" si="123"/>
        <v>Constraint</v>
      </c>
      <c r="N235" s="2">
        <v>9</v>
      </c>
      <c r="O235" s="2">
        <v>9</v>
      </c>
      <c r="P235" s="2">
        <v>9</v>
      </c>
      <c r="Q235" s="70">
        <f t="shared" si="124"/>
        <v>8.370000000000001</v>
      </c>
      <c r="R235" s="70">
        <f t="shared" si="125"/>
        <v>7.92</v>
      </c>
      <c r="S235" s="70">
        <f t="shared" si="126"/>
        <v>7.47</v>
      </c>
      <c r="T235" s="73"/>
      <c r="U235" s="73" t="str">
        <f t="shared" si="127"/>
        <v>Constraint</v>
      </c>
    </row>
    <row r="236" spans="2:21">
      <c r="B236" s="7" t="s">
        <v>29</v>
      </c>
      <c r="C236" s="111"/>
      <c r="D236" s="66"/>
      <c r="E236" s="2">
        <v>0.99</v>
      </c>
      <c r="F236" s="6">
        <f>F234*0.55+F235*0.45</f>
        <v>7.6750000000000007</v>
      </c>
      <c r="G236" s="6">
        <f t="shared" ref="G236" si="138">G234*0.55+G235*0.45</f>
        <v>7.95</v>
      </c>
      <c r="H236" s="6">
        <f t="shared" ref="H236" si="139">H234*0.55+H235*0.45</f>
        <v>8.15</v>
      </c>
      <c r="I236" s="70">
        <f t="shared" si="120"/>
        <v>7.3702500000000004</v>
      </c>
      <c r="J236" s="70">
        <f t="shared" si="121"/>
        <v>6.9740000000000002</v>
      </c>
      <c r="K236" s="70">
        <f t="shared" si="122"/>
        <v>6.5777499999999991</v>
      </c>
      <c r="L236" s="73"/>
      <c r="M236" s="73" t="str">
        <f t="shared" si="123"/>
        <v>Constraint</v>
      </c>
      <c r="N236" s="6">
        <f t="shared" ref="N236" si="140">N234*0.55+N235*0.45</f>
        <v>8.4499999999999993</v>
      </c>
      <c r="O236" s="6">
        <f t="shared" ref="O236" si="141">O234*0.55+O235*0.45</f>
        <v>8.4499999999999993</v>
      </c>
      <c r="P236" s="6">
        <f t="shared" ref="P236" si="142">P234*0.55+P235*0.45</f>
        <v>8.4499999999999993</v>
      </c>
      <c r="Q236" s="70">
        <f t="shared" si="124"/>
        <v>7.8584999999999994</v>
      </c>
      <c r="R236" s="70">
        <f t="shared" si="125"/>
        <v>7.4359999999999991</v>
      </c>
      <c r="S236" s="70">
        <f t="shared" si="126"/>
        <v>7.0134999999999987</v>
      </c>
      <c r="T236" s="73"/>
      <c r="U236" s="73" t="str">
        <f t="shared" si="127"/>
        <v>Constraint</v>
      </c>
    </row>
    <row r="237" spans="2:21">
      <c r="B237" s="7" t="s">
        <v>112</v>
      </c>
      <c r="C237" s="2" t="s">
        <v>25</v>
      </c>
      <c r="D237" s="2"/>
      <c r="E237" s="2">
        <v>0.95</v>
      </c>
      <c r="F237" s="2">
        <v>0.85</v>
      </c>
      <c r="G237" s="2">
        <v>0.85</v>
      </c>
      <c r="H237" s="2">
        <v>0.85</v>
      </c>
      <c r="I237" s="70">
        <f t="shared" si="120"/>
        <v>0.79049999999999998</v>
      </c>
      <c r="J237" s="70">
        <f t="shared" si="121"/>
        <v>0.748</v>
      </c>
      <c r="K237" s="70">
        <f t="shared" si="122"/>
        <v>0.7054999999999999</v>
      </c>
      <c r="L237" s="73"/>
      <c r="M237" s="73" t="str">
        <f t="shared" si="123"/>
        <v>Constraint</v>
      </c>
      <c r="N237" s="2">
        <v>0.9</v>
      </c>
      <c r="O237" s="2">
        <v>0.9</v>
      </c>
      <c r="P237" s="2">
        <v>0.9</v>
      </c>
      <c r="Q237" s="70">
        <f t="shared" si="124"/>
        <v>0.83700000000000008</v>
      </c>
      <c r="R237" s="70">
        <f t="shared" si="125"/>
        <v>0.79200000000000004</v>
      </c>
      <c r="S237" s="70">
        <f t="shared" si="126"/>
        <v>0.747</v>
      </c>
      <c r="T237" s="73"/>
      <c r="U237" s="73" t="str">
        <f t="shared" si="127"/>
        <v>Constraint</v>
      </c>
    </row>
    <row r="238" spans="2:21">
      <c r="B238" s="7" t="s">
        <v>113</v>
      </c>
      <c r="C238" s="2" t="s">
        <v>26</v>
      </c>
      <c r="D238" s="2"/>
      <c r="E238" s="2">
        <v>0.98</v>
      </c>
      <c r="F238" s="2">
        <v>1000</v>
      </c>
      <c r="G238" s="2">
        <v>1000</v>
      </c>
      <c r="H238" s="2">
        <v>1000</v>
      </c>
      <c r="I238" s="70">
        <f t="shared" si="120"/>
        <v>930</v>
      </c>
      <c r="J238" s="70">
        <f t="shared" si="121"/>
        <v>880</v>
      </c>
      <c r="K238" s="70">
        <f t="shared" si="122"/>
        <v>830</v>
      </c>
      <c r="L238" s="73"/>
      <c r="M238" s="73" t="str">
        <f t="shared" si="123"/>
        <v>Constraint</v>
      </c>
      <c r="N238" s="2">
        <v>1500</v>
      </c>
      <c r="O238" s="2">
        <v>1500</v>
      </c>
      <c r="P238" s="2">
        <v>1500</v>
      </c>
      <c r="Q238" s="70">
        <f t="shared" si="124"/>
        <v>1395</v>
      </c>
      <c r="R238" s="70">
        <f t="shared" si="125"/>
        <v>1320</v>
      </c>
      <c r="S238" s="70">
        <f t="shared" si="126"/>
        <v>1245</v>
      </c>
      <c r="T238" s="73"/>
      <c r="U238" s="73" t="str">
        <f t="shared" si="127"/>
        <v>Constraint</v>
      </c>
    </row>
    <row r="239" spans="2:21">
      <c r="B239" s="7" t="s">
        <v>114</v>
      </c>
      <c r="C239" s="2" t="s">
        <v>26</v>
      </c>
      <c r="D239" s="2"/>
      <c r="E239" s="2">
        <v>0.98</v>
      </c>
      <c r="F239" s="2">
        <v>0.5</v>
      </c>
      <c r="G239" s="2">
        <v>0.5</v>
      </c>
      <c r="H239" s="2">
        <v>0.5</v>
      </c>
      <c r="I239" s="70">
        <f t="shared" si="120"/>
        <v>0.46500000000000002</v>
      </c>
      <c r="J239" s="70">
        <f t="shared" si="121"/>
        <v>0.44</v>
      </c>
      <c r="K239" s="70">
        <f t="shared" si="122"/>
        <v>0.41499999999999998</v>
      </c>
      <c r="L239" s="73"/>
      <c r="M239" s="73" t="str">
        <f t="shared" si="123"/>
        <v>Constraint</v>
      </c>
      <c r="N239" s="2">
        <v>0.5</v>
      </c>
      <c r="O239" s="2">
        <v>0.5</v>
      </c>
      <c r="P239" s="2">
        <v>0.5</v>
      </c>
      <c r="Q239" s="70">
        <f t="shared" si="124"/>
        <v>0.46500000000000002</v>
      </c>
      <c r="R239" s="70">
        <f t="shared" si="125"/>
        <v>0.44</v>
      </c>
      <c r="S239" s="70">
        <f t="shared" si="126"/>
        <v>0.41499999999999998</v>
      </c>
      <c r="T239" s="73"/>
      <c r="U239" s="73" t="str">
        <f t="shared" si="127"/>
        <v>Constraint</v>
      </c>
    </row>
    <row r="240" spans="2:21" ht="31.5">
      <c r="B240" s="7" t="s">
        <v>115</v>
      </c>
      <c r="C240" s="2" t="s">
        <v>26</v>
      </c>
      <c r="D240" s="2"/>
      <c r="E240" s="2">
        <v>0.98</v>
      </c>
      <c r="F240" s="2">
        <v>1</v>
      </c>
      <c r="G240" s="2">
        <v>1</v>
      </c>
      <c r="H240" s="2">
        <v>1</v>
      </c>
      <c r="I240" s="70">
        <f t="shared" si="120"/>
        <v>0.93</v>
      </c>
      <c r="J240" s="70">
        <f t="shared" si="121"/>
        <v>0.88</v>
      </c>
      <c r="K240" s="70">
        <f t="shared" si="122"/>
        <v>0.83</v>
      </c>
      <c r="L240" s="73"/>
      <c r="M240" s="73" t="str">
        <f t="shared" si="123"/>
        <v>Constraint</v>
      </c>
      <c r="N240" s="2">
        <v>0.75</v>
      </c>
      <c r="O240" s="2">
        <v>0.75</v>
      </c>
      <c r="P240" s="2">
        <v>0.75</v>
      </c>
      <c r="Q240" s="70">
        <f t="shared" si="124"/>
        <v>0.69750000000000001</v>
      </c>
      <c r="R240" s="70">
        <f t="shared" si="125"/>
        <v>0.66</v>
      </c>
      <c r="S240" s="70">
        <f t="shared" si="126"/>
        <v>0.62249999999999994</v>
      </c>
      <c r="T240" s="73"/>
      <c r="U240" s="73" t="str">
        <f t="shared" si="127"/>
        <v>Constraint</v>
      </c>
    </row>
    <row r="241" spans="2:21">
      <c r="B241" s="7" t="s">
        <v>22</v>
      </c>
      <c r="C241" s="2">
        <v>2</v>
      </c>
      <c r="D241" s="2"/>
      <c r="E241" s="2">
        <v>0.95</v>
      </c>
      <c r="F241" s="2">
        <v>0.03</v>
      </c>
      <c r="G241" s="2">
        <v>0.03</v>
      </c>
      <c r="H241" s="2">
        <v>0.03</v>
      </c>
      <c r="I241" s="70">
        <f t="shared" si="120"/>
        <v>2.7900000000000001E-2</v>
      </c>
      <c r="J241" s="70">
        <f t="shared" si="121"/>
        <v>2.64E-2</v>
      </c>
      <c r="K241" s="70">
        <f t="shared" si="122"/>
        <v>2.4899999999999999E-2</v>
      </c>
      <c r="L241" s="73"/>
      <c r="M241" s="73" t="str">
        <f t="shared" si="123"/>
        <v>Constraint</v>
      </c>
      <c r="N241" s="2">
        <v>0.02</v>
      </c>
      <c r="O241" s="2">
        <v>0.02</v>
      </c>
      <c r="P241" s="2">
        <v>0.02</v>
      </c>
      <c r="Q241" s="70">
        <f t="shared" si="124"/>
        <v>1.8600000000000002E-2</v>
      </c>
      <c r="R241" s="70">
        <f t="shared" si="125"/>
        <v>1.7600000000000001E-2</v>
      </c>
      <c r="S241" s="70">
        <f t="shared" si="126"/>
        <v>1.66E-2</v>
      </c>
      <c r="T241" s="73"/>
      <c r="U241" s="73" t="str">
        <f t="shared" si="127"/>
        <v>Constraint</v>
      </c>
    </row>
    <row r="242" spans="2:21">
      <c r="B242" s="7" t="s">
        <v>23</v>
      </c>
      <c r="C242" s="2">
        <v>2</v>
      </c>
      <c r="D242" s="2"/>
      <c r="E242" s="2">
        <v>0.95</v>
      </c>
      <c r="F242" s="2">
        <v>0.85</v>
      </c>
      <c r="G242" s="2">
        <v>0.85</v>
      </c>
      <c r="H242" s="2">
        <v>0.85</v>
      </c>
      <c r="I242" s="70">
        <f t="shared" si="120"/>
        <v>0.79049999999999998</v>
      </c>
      <c r="J242" s="70">
        <f t="shared" si="121"/>
        <v>0.748</v>
      </c>
      <c r="K242" s="70">
        <f t="shared" si="122"/>
        <v>0.7054999999999999</v>
      </c>
      <c r="L242" s="73"/>
      <c r="M242" s="73" t="str">
        <f t="shared" si="123"/>
        <v>Constraint</v>
      </c>
      <c r="N242" s="2">
        <v>0.9</v>
      </c>
      <c r="O242" s="2">
        <v>0.9</v>
      </c>
      <c r="P242" s="2">
        <v>0.9</v>
      </c>
      <c r="Q242" s="70">
        <f t="shared" si="124"/>
        <v>0.83700000000000008</v>
      </c>
      <c r="R242" s="70">
        <f t="shared" si="125"/>
        <v>0.79200000000000004</v>
      </c>
      <c r="S242" s="70">
        <f t="shared" si="126"/>
        <v>0.747</v>
      </c>
      <c r="T242" s="73"/>
      <c r="U242" s="73" t="str">
        <f t="shared" si="127"/>
        <v>Constraint</v>
      </c>
    </row>
    <row r="243" spans="2:21" ht="31.5">
      <c r="B243" s="7" t="s">
        <v>30</v>
      </c>
      <c r="C243" s="2" t="s">
        <v>31</v>
      </c>
      <c r="D243" s="2"/>
      <c r="E243" s="2">
        <v>0.95</v>
      </c>
      <c r="F243" s="2">
        <v>0.9</v>
      </c>
      <c r="G243" s="2">
        <v>0.9</v>
      </c>
      <c r="H243" s="2">
        <v>0.9</v>
      </c>
      <c r="I243" s="70">
        <f t="shared" si="120"/>
        <v>0.83700000000000008</v>
      </c>
      <c r="J243" s="70">
        <f t="shared" si="121"/>
        <v>0.79200000000000004</v>
      </c>
      <c r="K243" s="70">
        <f t="shared" si="122"/>
        <v>0.747</v>
      </c>
      <c r="L243" s="73"/>
      <c r="M243" s="73" t="str">
        <f t="shared" si="123"/>
        <v>Constraint</v>
      </c>
      <c r="N243" s="2">
        <v>0.95</v>
      </c>
      <c r="O243" s="2">
        <v>0.95</v>
      </c>
      <c r="P243" s="2">
        <v>0.95</v>
      </c>
      <c r="Q243" s="70">
        <f t="shared" si="124"/>
        <v>0.88349999999999995</v>
      </c>
      <c r="R243" s="70">
        <f t="shared" si="125"/>
        <v>0.83599999999999985</v>
      </c>
      <c r="S243" s="70">
        <f t="shared" si="126"/>
        <v>0.78849999999999987</v>
      </c>
      <c r="T243" s="73"/>
      <c r="U243" s="73" t="str">
        <f t="shared" si="127"/>
        <v>Constraint</v>
      </c>
    </row>
    <row r="244" spans="2:21">
      <c r="B244" s="7" t="s">
        <v>27</v>
      </c>
      <c r="C244" s="109" t="s">
        <v>32</v>
      </c>
      <c r="D244" s="64"/>
      <c r="E244" s="2">
        <v>0.99</v>
      </c>
      <c r="F244" s="2">
        <v>7</v>
      </c>
      <c r="G244" s="2">
        <v>7.5</v>
      </c>
      <c r="H244" s="2">
        <v>7.7</v>
      </c>
      <c r="I244" s="70">
        <f t="shared" si="120"/>
        <v>6.8819999999999997</v>
      </c>
      <c r="J244" s="70">
        <f t="shared" si="121"/>
        <v>6.5119999999999996</v>
      </c>
      <c r="K244" s="70">
        <f t="shared" si="122"/>
        <v>6.1419999999999995</v>
      </c>
      <c r="L244" s="73"/>
      <c r="M244" s="73" t="str">
        <f t="shared" si="123"/>
        <v>Constraint</v>
      </c>
      <c r="N244" s="2">
        <v>8</v>
      </c>
      <c r="O244" s="2">
        <v>8</v>
      </c>
      <c r="P244" s="2">
        <v>8</v>
      </c>
      <c r="Q244" s="70">
        <f t="shared" si="124"/>
        <v>7.44</v>
      </c>
      <c r="R244" s="70">
        <f t="shared" si="125"/>
        <v>7.04</v>
      </c>
      <c r="S244" s="70">
        <f t="shared" si="126"/>
        <v>6.64</v>
      </c>
      <c r="T244" s="73"/>
      <c r="U244" s="73" t="str">
        <f t="shared" si="127"/>
        <v>Constraint</v>
      </c>
    </row>
    <row r="245" spans="2:21">
      <c r="B245" s="7" t="s">
        <v>28</v>
      </c>
      <c r="C245" s="110"/>
      <c r="D245" s="65"/>
      <c r="E245" s="2">
        <v>0.99</v>
      </c>
      <c r="F245" s="2">
        <v>8.5</v>
      </c>
      <c r="G245" s="2">
        <v>8.5</v>
      </c>
      <c r="H245" s="2">
        <v>8.6999999999999993</v>
      </c>
      <c r="I245" s="70">
        <f t="shared" si="120"/>
        <v>7.9670000000000005</v>
      </c>
      <c r="J245" s="70">
        <f t="shared" si="121"/>
        <v>7.5386666666666668</v>
      </c>
      <c r="K245" s="70">
        <f t="shared" si="122"/>
        <v>7.1103333333333332</v>
      </c>
      <c r="L245" s="73"/>
      <c r="M245" s="73" t="str">
        <f t="shared" si="123"/>
        <v>Constraint</v>
      </c>
      <c r="N245" s="2">
        <v>9</v>
      </c>
      <c r="O245" s="2">
        <v>9</v>
      </c>
      <c r="P245" s="2">
        <v>9</v>
      </c>
      <c r="Q245" s="70">
        <f t="shared" si="124"/>
        <v>8.370000000000001</v>
      </c>
      <c r="R245" s="70">
        <f t="shared" si="125"/>
        <v>7.92</v>
      </c>
      <c r="S245" s="70">
        <f t="shared" si="126"/>
        <v>7.47</v>
      </c>
      <c r="T245" s="73"/>
      <c r="U245" s="73" t="str">
        <f t="shared" si="127"/>
        <v>Constraint</v>
      </c>
    </row>
    <row r="246" spans="2:21">
      <c r="B246" s="7" t="s">
        <v>29</v>
      </c>
      <c r="C246" s="111"/>
      <c r="D246" s="66"/>
      <c r="E246" s="2">
        <v>0.99</v>
      </c>
      <c r="F246" s="6">
        <f>F244*0.55+F245*0.45</f>
        <v>7.6750000000000007</v>
      </c>
      <c r="G246" s="6">
        <f t="shared" ref="G246" si="143">G244*0.55+G245*0.45</f>
        <v>7.95</v>
      </c>
      <c r="H246" s="6">
        <f t="shared" ref="H246" si="144">H244*0.55+H245*0.45</f>
        <v>8.15</v>
      </c>
      <c r="I246" s="70">
        <f t="shared" si="120"/>
        <v>7.3702500000000004</v>
      </c>
      <c r="J246" s="70">
        <f t="shared" si="121"/>
        <v>6.9740000000000002</v>
      </c>
      <c r="K246" s="70">
        <f t="shared" si="122"/>
        <v>6.5777499999999991</v>
      </c>
      <c r="L246" s="73"/>
      <c r="M246" s="73" t="str">
        <f t="shared" si="123"/>
        <v>Constraint</v>
      </c>
      <c r="N246" s="6">
        <f t="shared" ref="N246" si="145">N244*0.55+N245*0.45</f>
        <v>8.4499999999999993</v>
      </c>
      <c r="O246" s="6">
        <f t="shared" ref="O246" si="146">O244*0.55+O245*0.45</f>
        <v>8.4499999999999993</v>
      </c>
      <c r="P246" s="6">
        <f t="shared" ref="P246" si="147">P244*0.55+P245*0.45</f>
        <v>8.4499999999999993</v>
      </c>
      <c r="Q246" s="70">
        <f t="shared" si="124"/>
        <v>7.8584999999999994</v>
      </c>
      <c r="R246" s="70">
        <f t="shared" si="125"/>
        <v>7.4359999999999991</v>
      </c>
      <c r="S246" s="70">
        <f t="shared" si="126"/>
        <v>7.0134999999999987</v>
      </c>
      <c r="T246" s="73"/>
      <c r="U246" s="73" t="str">
        <f t="shared" si="127"/>
        <v>Constraint</v>
      </c>
    </row>
    <row r="247" spans="2:21">
      <c r="B247" s="9" t="s">
        <v>127</v>
      </c>
      <c r="C247" s="2" t="s">
        <v>135</v>
      </c>
      <c r="D247" s="2"/>
      <c r="E247" s="2">
        <v>0.99</v>
      </c>
      <c r="F247" s="2">
        <v>0.9</v>
      </c>
      <c r="G247" s="2">
        <v>0.9</v>
      </c>
      <c r="H247" s="2">
        <v>0.9</v>
      </c>
      <c r="I247" s="70">
        <f t="shared" si="120"/>
        <v>0.83700000000000008</v>
      </c>
      <c r="J247" s="70">
        <f t="shared" si="121"/>
        <v>0.79200000000000004</v>
      </c>
      <c r="K247" s="70">
        <f t="shared" si="122"/>
        <v>0.747</v>
      </c>
      <c r="L247" s="73"/>
      <c r="M247" s="73" t="str">
        <f t="shared" si="123"/>
        <v>Constraint</v>
      </c>
      <c r="N247" s="2">
        <v>0.9</v>
      </c>
      <c r="O247" s="2">
        <v>0.9</v>
      </c>
      <c r="P247" s="2">
        <v>0.9</v>
      </c>
      <c r="Q247" s="70">
        <f t="shared" si="124"/>
        <v>0.83700000000000008</v>
      </c>
      <c r="R247" s="70">
        <f t="shared" si="125"/>
        <v>0.79200000000000004</v>
      </c>
      <c r="S247" s="70">
        <f t="shared" si="126"/>
        <v>0.747</v>
      </c>
      <c r="T247" s="73"/>
      <c r="U247" s="73" t="str">
        <f t="shared" si="127"/>
        <v>Constraint</v>
      </c>
    </row>
    <row r="248" spans="2:21">
      <c r="B248" s="9" t="s">
        <v>128</v>
      </c>
      <c r="C248" s="2" t="s">
        <v>135</v>
      </c>
      <c r="D248" s="2"/>
      <c r="E248" s="2">
        <v>0.99</v>
      </c>
      <c r="F248" s="2">
        <v>8.5</v>
      </c>
      <c r="G248" s="2">
        <v>8.5</v>
      </c>
      <c r="H248" s="2">
        <v>8.5</v>
      </c>
      <c r="I248" s="70">
        <f t="shared" si="120"/>
        <v>7.9050000000000002</v>
      </c>
      <c r="J248" s="70">
        <f t="shared" si="121"/>
        <v>7.48</v>
      </c>
      <c r="K248" s="70">
        <f t="shared" si="122"/>
        <v>7.0549999999999997</v>
      </c>
      <c r="L248" s="73"/>
      <c r="M248" s="73" t="str">
        <f t="shared" si="123"/>
        <v>Constraint</v>
      </c>
      <c r="N248" s="2">
        <v>8.5</v>
      </c>
      <c r="O248" s="2">
        <v>8.5</v>
      </c>
      <c r="P248" s="2">
        <v>8.5</v>
      </c>
      <c r="Q248" s="70">
        <f t="shared" si="124"/>
        <v>7.9050000000000002</v>
      </c>
      <c r="R248" s="70">
        <f t="shared" si="125"/>
        <v>7.48</v>
      </c>
      <c r="S248" s="70">
        <f t="shared" si="126"/>
        <v>7.0549999999999997</v>
      </c>
      <c r="T248" s="73"/>
      <c r="U248" s="73" t="str">
        <f t="shared" si="127"/>
        <v>Constraint</v>
      </c>
    </row>
    <row r="249" spans="2:21">
      <c r="B249" s="9" t="s">
        <v>129</v>
      </c>
      <c r="C249" s="2" t="s">
        <v>135</v>
      </c>
      <c r="D249" s="2"/>
      <c r="E249" s="2">
        <v>0.99</v>
      </c>
      <c r="F249" s="2">
        <v>0.9</v>
      </c>
      <c r="G249" s="2">
        <v>0.9</v>
      </c>
      <c r="H249" s="2">
        <v>0.9</v>
      </c>
      <c r="I249" s="70">
        <f t="shared" si="120"/>
        <v>0.83700000000000008</v>
      </c>
      <c r="J249" s="70">
        <f t="shared" si="121"/>
        <v>0.79200000000000004</v>
      </c>
      <c r="K249" s="70">
        <f t="shared" si="122"/>
        <v>0.747</v>
      </c>
      <c r="L249" s="73"/>
      <c r="M249" s="73" t="str">
        <f t="shared" si="123"/>
        <v>Constraint</v>
      </c>
      <c r="N249" s="2">
        <v>0.9</v>
      </c>
      <c r="O249" s="2">
        <v>0.9</v>
      </c>
      <c r="P249" s="2">
        <v>0.9</v>
      </c>
      <c r="Q249" s="70">
        <f t="shared" si="124"/>
        <v>0.83700000000000008</v>
      </c>
      <c r="R249" s="70">
        <f t="shared" si="125"/>
        <v>0.79200000000000004</v>
      </c>
      <c r="S249" s="70">
        <f t="shared" si="126"/>
        <v>0.747</v>
      </c>
      <c r="T249" s="73"/>
      <c r="U249" s="73" t="str">
        <f t="shared" si="127"/>
        <v>Constraint</v>
      </c>
    </row>
    <row r="250" spans="2:21">
      <c r="B250" s="9" t="s">
        <v>130</v>
      </c>
      <c r="C250" s="2" t="s">
        <v>135</v>
      </c>
      <c r="D250" s="2"/>
      <c r="E250" s="2">
        <v>0.99</v>
      </c>
      <c r="F250" s="2">
        <v>8.5</v>
      </c>
      <c r="G250" s="2">
        <v>8.5</v>
      </c>
      <c r="H250" s="2">
        <v>8.5</v>
      </c>
      <c r="I250" s="70">
        <f t="shared" si="120"/>
        <v>7.9050000000000002</v>
      </c>
      <c r="J250" s="70">
        <f t="shared" si="121"/>
        <v>7.48</v>
      </c>
      <c r="K250" s="70">
        <f t="shared" si="122"/>
        <v>7.0549999999999997</v>
      </c>
      <c r="L250" s="73"/>
      <c r="M250" s="73" t="str">
        <f t="shared" si="123"/>
        <v>Constraint</v>
      </c>
      <c r="N250" s="2">
        <v>8.5</v>
      </c>
      <c r="O250" s="2">
        <v>8.5</v>
      </c>
      <c r="P250" s="2">
        <v>8.5</v>
      </c>
      <c r="Q250" s="70">
        <f t="shared" si="124"/>
        <v>7.9050000000000002</v>
      </c>
      <c r="R250" s="70">
        <f t="shared" si="125"/>
        <v>7.48</v>
      </c>
      <c r="S250" s="70">
        <f t="shared" si="126"/>
        <v>7.0549999999999997</v>
      </c>
      <c r="T250" s="73"/>
      <c r="U250" s="73" t="str">
        <f t="shared" si="127"/>
        <v>Constraint</v>
      </c>
    </row>
    <row r="251" spans="2:21">
      <c r="B251" s="9" t="s">
        <v>131</v>
      </c>
      <c r="C251" s="2" t="s">
        <v>135</v>
      </c>
      <c r="D251" s="2"/>
      <c r="E251" s="2">
        <v>0.99</v>
      </c>
      <c r="F251" s="2">
        <v>0.9</v>
      </c>
      <c r="G251" s="2">
        <v>0.9</v>
      </c>
      <c r="H251" s="2">
        <v>0.9</v>
      </c>
      <c r="I251" s="70">
        <f t="shared" si="120"/>
        <v>0.83700000000000008</v>
      </c>
      <c r="J251" s="70">
        <f t="shared" si="121"/>
        <v>0.79200000000000004</v>
      </c>
      <c r="K251" s="70">
        <f t="shared" si="122"/>
        <v>0.747</v>
      </c>
      <c r="L251" s="73"/>
      <c r="M251" s="73" t="str">
        <f t="shared" si="123"/>
        <v>Constraint</v>
      </c>
      <c r="N251" s="2">
        <v>0.9</v>
      </c>
      <c r="O251" s="2">
        <v>0.9</v>
      </c>
      <c r="P251" s="2">
        <v>0.9</v>
      </c>
      <c r="Q251" s="70">
        <f t="shared" si="124"/>
        <v>0.83700000000000008</v>
      </c>
      <c r="R251" s="70">
        <f t="shared" si="125"/>
        <v>0.79200000000000004</v>
      </c>
      <c r="S251" s="70">
        <f t="shared" si="126"/>
        <v>0.747</v>
      </c>
      <c r="T251" s="73"/>
      <c r="U251" s="73" t="str">
        <f t="shared" si="127"/>
        <v>Constraint</v>
      </c>
    </row>
    <row r="252" spans="2:21">
      <c r="B252" s="9" t="s">
        <v>133</v>
      </c>
      <c r="C252" s="2" t="s">
        <v>135</v>
      </c>
      <c r="D252" s="2"/>
      <c r="E252" s="2">
        <v>0.99</v>
      </c>
      <c r="F252" s="2">
        <v>8.5</v>
      </c>
      <c r="G252" s="2">
        <v>8.5</v>
      </c>
      <c r="H252" s="2">
        <v>8.5</v>
      </c>
      <c r="I252" s="70">
        <f t="shared" si="120"/>
        <v>7.9050000000000002</v>
      </c>
      <c r="J252" s="70">
        <f t="shared" si="121"/>
        <v>7.48</v>
      </c>
      <c r="K252" s="70">
        <f t="shared" si="122"/>
        <v>7.0549999999999997</v>
      </c>
      <c r="L252" s="73"/>
      <c r="M252" s="73" t="str">
        <f t="shared" si="123"/>
        <v>Constraint</v>
      </c>
      <c r="N252" s="2">
        <v>8.5</v>
      </c>
      <c r="O252" s="2">
        <v>8.5</v>
      </c>
      <c r="P252" s="2">
        <v>8.5</v>
      </c>
      <c r="Q252" s="70">
        <f t="shared" si="124"/>
        <v>7.9050000000000002</v>
      </c>
      <c r="R252" s="70">
        <f t="shared" si="125"/>
        <v>7.48</v>
      </c>
      <c r="S252" s="70">
        <f t="shared" si="126"/>
        <v>7.0549999999999997</v>
      </c>
      <c r="T252" s="73"/>
      <c r="U252" s="73" t="str">
        <f t="shared" si="127"/>
        <v>Constraint</v>
      </c>
    </row>
    <row r="253" spans="2:21">
      <c r="B253" s="9" t="s">
        <v>132</v>
      </c>
      <c r="C253" s="2" t="s">
        <v>135</v>
      </c>
      <c r="D253" s="2"/>
      <c r="E253" s="2">
        <v>0.99</v>
      </c>
      <c r="F253" s="2">
        <v>0.9</v>
      </c>
      <c r="G253" s="2">
        <v>0.9</v>
      </c>
      <c r="H253" s="2">
        <v>0.9</v>
      </c>
      <c r="I253" s="70">
        <f t="shared" si="120"/>
        <v>0.83700000000000008</v>
      </c>
      <c r="J253" s="70">
        <f t="shared" si="121"/>
        <v>0.79200000000000004</v>
      </c>
      <c r="K253" s="70">
        <f t="shared" si="122"/>
        <v>0.747</v>
      </c>
      <c r="L253" s="73"/>
      <c r="M253" s="73" t="str">
        <f t="shared" si="123"/>
        <v>Constraint</v>
      </c>
      <c r="N253" s="2">
        <v>0.9</v>
      </c>
      <c r="O253" s="2">
        <v>0.9</v>
      </c>
      <c r="P253" s="2">
        <v>0.9</v>
      </c>
      <c r="Q253" s="70">
        <f t="shared" si="124"/>
        <v>0.83700000000000008</v>
      </c>
      <c r="R253" s="70">
        <f t="shared" si="125"/>
        <v>0.79200000000000004</v>
      </c>
      <c r="S253" s="70">
        <f t="shared" si="126"/>
        <v>0.747</v>
      </c>
      <c r="T253" s="73"/>
      <c r="U253" s="73" t="str">
        <f t="shared" si="127"/>
        <v>Constraint</v>
      </c>
    </row>
    <row r="254" spans="2:21" ht="18.75" customHeight="1">
      <c r="B254" s="9" t="s">
        <v>134</v>
      </c>
      <c r="C254" s="2" t="s">
        <v>135</v>
      </c>
      <c r="D254" s="2"/>
      <c r="E254" s="2">
        <v>0.99</v>
      </c>
      <c r="F254" s="2">
        <v>8.5</v>
      </c>
      <c r="G254" s="2">
        <v>8.5</v>
      </c>
      <c r="H254" s="2">
        <v>8.5</v>
      </c>
      <c r="I254" s="70">
        <f t="shared" si="120"/>
        <v>7.9050000000000002</v>
      </c>
      <c r="J254" s="70">
        <f t="shared" si="121"/>
        <v>7.48</v>
      </c>
      <c r="K254" s="70">
        <f t="shared" si="122"/>
        <v>7.0549999999999997</v>
      </c>
      <c r="L254" s="73"/>
      <c r="M254" s="73" t="str">
        <f t="shared" si="123"/>
        <v>Constraint</v>
      </c>
      <c r="N254" s="2">
        <v>8.5</v>
      </c>
      <c r="O254" s="2">
        <v>8.5</v>
      </c>
      <c r="P254" s="2">
        <v>8.5</v>
      </c>
      <c r="Q254" s="70">
        <f t="shared" si="124"/>
        <v>7.9050000000000002</v>
      </c>
      <c r="R254" s="70">
        <f t="shared" si="125"/>
        <v>7.48</v>
      </c>
      <c r="S254" s="70">
        <f t="shared" si="126"/>
        <v>7.0549999999999997</v>
      </c>
      <c r="T254" s="73"/>
      <c r="U254" s="73" t="str">
        <f t="shared" si="127"/>
        <v>Constraint</v>
      </c>
    </row>
  </sheetData>
  <mergeCells count="47">
    <mergeCell ref="E15:E16"/>
    <mergeCell ref="C15:C16"/>
    <mergeCell ref="C34:C36"/>
    <mergeCell ref="B12:D12"/>
    <mergeCell ref="C24:C26"/>
    <mergeCell ref="B15:B16"/>
    <mergeCell ref="C234:C236"/>
    <mergeCell ref="C244:C246"/>
    <mergeCell ref="C144:C146"/>
    <mergeCell ref="C154:C156"/>
    <mergeCell ref="C164:C166"/>
    <mergeCell ref="C174:C176"/>
    <mergeCell ref="C184:C186"/>
    <mergeCell ref="C194:C196"/>
    <mergeCell ref="C224:C226"/>
    <mergeCell ref="C204:C206"/>
    <mergeCell ref="C214:C216"/>
    <mergeCell ref="C134:C136"/>
    <mergeCell ref="Q15:S15"/>
    <mergeCell ref="V15:Z15"/>
    <mergeCell ref="F15:H15"/>
    <mergeCell ref="N15:P15"/>
    <mergeCell ref="C104:C106"/>
    <mergeCell ref="C114:C116"/>
    <mergeCell ref="C124:C126"/>
    <mergeCell ref="C54:C56"/>
    <mergeCell ref="C64:C66"/>
    <mergeCell ref="C74:C76"/>
    <mergeCell ref="C84:C86"/>
    <mergeCell ref="C44:C46"/>
    <mergeCell ref="C94:C96"/>
    <mergeCell ref="I15:K15"/>
    <mergeCell ref="D15:D16"/>
    <mergeCell ref="O3:P3"/>
    <mergeCell ref="A4:Z4"/>
    <mergeCell ref="B5:D6"/>
    <mergeCell ref="B7:D7"/>
    <mergeCell ref="A5:A6"/>
    <mergeCell ref="I5:M12"/>
    <mergeCell ref="B10:D10"/>
    <mergeCell ref="B11:D11"/>
    <mergeCell ref="E3:H3"/>
    <mergeCell ref="A10:A12"/>
    <mergeCell ref="A7:A9"/>
    <mergeCell ref="B8:D8"/>
    <mergeCell ref="B9:D9"/>
    <mergeCell ref="V3:Z3"/>
  </mergeCells>
  <conditionalFormatting sqref="M17:M254 U17:U254">
    <cfRule type="cellIs" dxfId="2" priority="4" operator="equal">
      <formula>1</formula>
    </cfRule>
    <cfRule type="cellIs" dxfId="1" priority="5" operator="lessThan">
      <formula>1</formula>
    </cfRule>
    <cfRule type="cellIs" dxfId="0" priority="6" operator="greaterThan">
      <formula>1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1:AA40"/>
  <sheetViews>
    <sheetView topLeftCell="A29" workbookViewId="0">
      <selection activeCell="D43" sqref="D43"/>
    </sheetView>
  </sheetViews>
  <sheetFormatPr defaultRowHeight="15.75"/>
  <cols>
    <col min="1" max="3" width="9.140625" style="23"/>
    <col min="4" max="4" width="17" style="23" customWidth="1"/>
    <col min="5" max="5" width="20.28515625" style="23" customWidth="1"/>
    <col min="6" max="6" width="16.28515625" style="23" customWidth="1"/>
    <col min="7" max="7" width="15.140625" style="23" customWidth="1"/>
    <col min="8" max="8" width="17" style="23" customWidth="1"/>
    <col min="9" max="9" width="28.140625" style="23" customWidth="1"/>
    <col min="10" max="10" width="30.5703125" style="23" customWidth="1"/>
    <col min="11" max="11" width="17.7109375" style="23" customWidth="1"/>
    <col min="12" max="12" width="24.140625" style="23" customWidth="1"/>
    <col min="13" max="18" width="16.140625" style="23" customWidth="1"/>
    <col min="19" max="19" width="19.140625" style="23" customWidth="1"/>
    <col min="20" max="20" width="26.7109375" style="23" customWidth="1"/>
    <col min="21" max="21" width="19.5703125" style="23" customWidth="1"/>
    <col min="22" max="22" width="18" style="23" customWidth="1"/>
    <col min="23" max="23" width="19.140625" style="23" customWidth="1"/>
    <col min="24" max="24" width="14.42578125" style="23" customWidth="1"/>
    <col min="25" max="16384" width="9.140625" style="23"/>
  </cols>
  <sheetData>
    <row r="1" spans="4:27" ht="21.75" thickBot="1">
      <c r="D1" s="115" t="s">
        <v>157</v>
      </c>
      <c r="E1" s="116"/>
      <c r="F1" s="116"/>
      <c r="G1" s="116"/>
      <c r="H1" s="116"/>
      <c r="I1" s="116"/>
      <c r="J1" s="116"/>
      <c r="K1" s="116"/>
      <c r="L1" s="116"/>
      <c r="M1" s="117"/>
      <c r="N1" s="115" t="s">
        <v>158</v>
      </c>
      <c r="O1" s="116"/>
      <c r="P1" s="116"/>
      <c r="Q1" s="116"/>
      <c r="R1" s="116"/>
      <c r="S1" s="116"/>
      <c r="T1" s="116"/>
      <c r="U1" s="116"/>
      <c r="V1" s="116"/>
      <c r="W1" s="116"/>
      <c r="X1" s="117"/>
    </row>
    <row r="2" spans="4:27" ht="15.75" customHeight="1">
      <c r="D2" s="118" t="s">
        <v>159</v>
      </c>
      <c r="E2" s="118"/>
      <c r="F2" s="118"/>
      <c r="G2" s="118"/>
      <c r="H2" s="118"/>
      <c r="I2" s="118" t="s">
        <v>160</v>
      </c>
      <c r="J2" s="118"/>
      <c r="K2" s="118"/>
      <c r="L2" s="118"/>
      <c r="M2" s="118"/>
      <c r="N2" s="118" t="s">
        <v>159</v>
      </c>
      <c r="O2" s="118"/>
      <c r="P2" s="118"/>
      <c r="Q2" s="118"/>
      <c r="R2" s="118"/>
      <c r="S2" s="118" t="s">
        <v>160</v>
      </c>
      <c r="T2" s="118"/>
      <c r="U2" s="118"/>
      <c r="V2" s="118"/>
      <c r="W2" s="118"/>
      <c r="X2" s="118"/>
    </row>
    <row r="3" spans="4:27" s="25" customFormat="1" ht="36" customHeight="1">
      <c r="D3" s="124" t="s">
        <v>161</v>
      </c>
      <c r="E3" s="125"/>
      <c r="F3" s="125"/>
      <c r="G3" s="125"/>
      <c r="H3" s="126"/>
      <c r="I3" s="119" t="s">
        <v>162</v>
      </c>
      <c r="J3" s="119"/>
      <c r="K3" s="119"/>
      <c r="L3" s="119"/>
      <c r="M3" s="119"/>
      <c r="N3" s="124" t="s">
        <v>163</v>
      </c>
      <c r="O3" s="125"/>
      <c r="P3" s="125"/>
      <c r="Q3" s="125"/>
      <c r="R3" s="126"/>
      <c r="S3" s="119" t="s">
        <v>164</v>
      </c>
      <c r="T3" s="119"/>
      <c r="U3" s="119"/>
      <c r="V3" s="119"/>
      <c r="W3" s="119"/>
      <c r="X3" s="119"/>
      <c r="Y3" s="24"/>
      <c r="Z3" s="24"/>
      <c r="AA3" s="24"/>
    </row>
    <row r="4" spans="4:27" s="25" customFormat="1" ht="36" customHeight="1">
      <c r="D4" s="120" t="s">
        <v>165</v>
      </c>
      <c r="E4" s="121"/>
      <c r="F4" s="121"/>
      <c r="G4" s="121"/>
      <c r="H4" s="122"/>
      <c r="I4" s="123" t="s">
        <v>165</v>
      </c>
      <c r="J4" s="123"/>
      <c r="K4" s="123"/>
      <c r="L4" s="123"/>
      <c r="M4" s="123"/>
      <c r="N4" s="123" t="s">
        <v>165</v>
      </c>
      <c r="O4" s="123"/>
      <c r="P4" s="123"/>
      <c r="Q4" s="123"/>
      <c r="R4" s="123"/>
      <c r="S4" s="120" t="s">
        <v>165</v>
      </c>
      <c r="T4" s="121"/>
      <c r="U4" s="121"/>
      <c r="V4" s="121"/>
      <c r="W4" s="121"/>
      <c r="X4" s="122"/>
      <c r="Y4" s="24"/>
      <c r="Z4" s="24"/>
      <c r="AA4" s="24"/>
    </row>
    <row r="5" spans="4:27" ht="36.75" customHeight="1">
      <c r="D5" s="26">
        <v>1</v>
      </c>
      <c r="E5" s="127" t="s">
        <v>166</v>
      </c>
      <c r="F5" s="127"/>
      <c r="G5" s="127"/>
      <c r="H5" s="127" t="s">
        <v>167</v>
      </c>
      <c r="I5" s="26">
        <v>1</v>
      </c>
      <c r="J5" s="127" t="s">
        <v>168</v>
      </c>
      <c r="K5" s="127"/>
      <c r="L5" s="127"/>
      <c r="M5" s="127" t="s">
        <v>167</v>
      </c>
      <c r="N5" s="26">
        <v>1</v>
      </c>
      <c r="O5" s="127" t="s">
        <v>166</v>
      </c>
      <c r="P5" s="127"/>
      <c r="Q5" s="127"/>
      <c r="R5" s="128" t="s">
        <v>169</v>
      </c>
      <c r="S5" s="26">
        <v>1</v>
      </c>
      <c r="T5" s="127" t="s">
        <v>168</v>
      </c>
      <c r="U5" s="127"/>
      <c r="V5" s="127"/>
      <c r="W5" s="127"/>
      <c r="X5" s="127" t="s">
        <v>170</v>
      </c>
    </row>
    <row r="6" spans="4:27" ht="56.25" customHeight="1">
      <c r="D6" s="26">
        <v>2</v>
      </c>
      <c r="E6" s="127" t="s">
        <v>171</v>
      </c>
      <c r="F6" s="127"/>
      <c r="G6" s="127"/>
      <c r="H6" s="127"/>
      <c r="I6" s="26">
        <v>2</v>
      </c>
      <c r="J6" s="127" t="s">
        <v>172</v>
      </c>
      <c r="K6" s="127"/>
      <c r="L6" s="127"/>
      <c r="M6" s="127"/>
      <c r="N6" s="26">
        <v>2</v>
      </c>
      <c r="O6" s="127" t="s">
        <v>171</v>
      </c>
      <c r="P6" s="127"/>
      <c r="Q6" s="127"/>
      <c r="R6" s="129"/>
      <c r="S6" s="26">
        <v>2</v>
      </c>
      <c r="T6" s="127" t="s">
        <v>173</v>
      </c>
      <c r="U6" s="127"/>
      <c r="V6" s="127"/>
      <c r="W6" s="127"/>
      <c r="X6" s="127"/>
    </row>
    <row r="7" spans="4:27" ht="69.75" customHeight="1">
      <c r="D7" s="26">
        <v>3</v>
      </c>
      <c r="E7" s="127" t="s">
        <v>174</v>
      </c>
      <c r="F7" s="127"/>
      <c r="G7" s="127"/>
      <c r="H7" s="127"/>
      <c r="I7" s="26">
        <v>3</v>
      </c>
      <c r="J7" s="127" t="s">
        <v>175</v>
      </c>
      <c r="K7" s="127"/>
      <c r="L7" s="127"/>
      <c r="M7" s="127"/>
      <c r="N7" s="26">
        <v>3</v>
      </c>
      <c r="O7" s="127" t="s">
        <v>174</v>
      </c>
      <c r="P7" s="127"/>
      <c r="Q7" s="127"/>
      <c r="R7" s="129"/>
      <c r="S7" s="26">
        <v>3</v>
      </c>
      <c r="T7" s="127" t="s">
        <v>175</v>
      </c>
      <c r="U7" s="127"/>
      <c r="V7" s="127"/>
      <c r="W7" s="127"/>
      <c r="X7" s="127"/>
    </row>
    <row r="8" spans="4:27" ht="36" customHeight="1">
      <c r="D8" s="119" t="s">
        <v>176</v>
      </c>
      <c r="E8" s="119"/>
      <c r="F8" s="119"/>
      <c r="G8" s="119"/>
      <c r="H8" s="127"/>
      <c r="I8" s="27" t="s">
        <v>177</v>
      </c>
      <c r="J8" s="27" t="s">
        <v>178</v>
      </c>
      <c r="K8" s="27" t="s">
        <v>179</v>
      </c>
      <c r="L8" s="27" t="s">
        <v>180</v>
      </c>
      <c r="M8" s="127"/>
      <c r="N8" s="119" t="s">
        <v>176</v>
      </c>
      <c r="O8" s="119"/>
      <c r="P8" s="119"/>
      <c r="Q8" s="119"/>
      <c r="R8" s="129"/>
      <c r="S8" s="27" t="s">
        <v>177</v>
      </c>
      <c r="T8" s="27" t="s">
        <v>178</v>
      </c>
      <c r="U8" s="27" t="s">
        <v>179</v>
      </c>
      <c r="V8" s="27" t="s">
        <v>180</v>
      </c>
      <c r="W8" s="27" t="s">
        <v>181</v>
      </c>
      <c r="X8" s="127"/>
    </row>
    <row r="9" spans="4:27" ht="47.25" customHeight="1">
      <c r="D9" s="26" t="s">
        <v>182</v>
      </c>
      <c r="E9" s="26" t="s">
        <v>183</v>
      </c>
      <c r="F9" s="26" t="s">
        <v>184</v>
      </c>
      <c r="G9" s="26" t="s">
        <v>185</v>
      </c>
      <c r="H9" s="127"/>
      <c r="I9" s="26" t="s">
        <v>186</v>
      </c>
      <c r="J9" s="26" t="s">
        <v>187</v>
      </c>
      <c r="K9" s="26" t="s">
        <v>188</v>
      </c>
      <c r="L9" s="26" t="s">
        <v>189</v>
      </c>
      <c r="M9" s="127"/>
      <c r="N9" s="26" t="s">
        <v>182</v>
      </c>
      <c r="O9" s="26" t="s">
        <v>183</v>
      </c>
      <c r="P9" s="26" t="s">
        <v>184</v>
      </c>
      <c r="Q9" s="26" t="s">
        <v>185</v>
      </c>
      <c r="R9" s="129"/>
      <c r="S9" s="26" t="s">
        <v>186</v>
      </c>
      <c r="T9" s="26" t="s">
        <v>190</v>
      </c>
      <c r="U9" s="26" t="s">
        <v>191</v>
      </c>
      <c r="V9" s="26" t="s">
        <v>192</v>
      </c>
      <c r="W9" s="26" t="s">
        <v>193</v>
      </c>
      <c r="X9" s="127"/>
    </row>
    <row r="10" spans="4:27">
      <c r="D10" s="26"/>
      <c r="E10" s="26"/>
      <c r="F10" s="26"/>
      <c r="G10" s="26"/>
      <c r="H10" s="127"/>
      <c r="I10" s="26"/>
      <c r="J10" s="26"/>
      <c r="K10" s="26"/>
      <c r="L10" s="26"/>
      <c r="M10" s="127"/>
      <c r="N10" s="26"/>
      <c r="O10" s="26"/>
      <c r="P10" s="26"/>
      <c r="Q10" s="26"/>
      <c r="R10" s="129"/>
      <c r="S10" s="26"/>
      <c r="T10" s="26"/>
      <c r="U10" s="26"/>
      <c r="V10" s="26"/>
      <c r="W10" s="26"/>
      <c r="X10" s="127"/>
    </row>
    <row r="11" spans="4:27">
      <c r="D11" s="26"/>
      <c r="E11" s="26"/>
      <c r="F11" s="26"/>
      <c r="G11" s="26"/>
      <c r="H11" s="127"/>
      <c r="I11" s="26"/>
      <c r="J11" s="26"/>
      <c r="K11" s="26"/>
      <c r="L11" s="26"/>
      <c r="M11" s="127"/>
      <c r="N11" s="26"/>
      <c r="O11" s="26"/>
      <c r="P11" s="26"/>
      <c r="Q11" s="26"/>
      <c r="R11" s="129"/>
      <c r="S11" s="26"/>
      <c r="T11" s="26"/>
      <c r="U11" s="26"/>
      <c r="V11" s="26"/>
      <c r="W11" s="26"/>
      <c r="X11" s="127"/>
    </row>
    <row r="12" spans="4:27">
      <c r="D12" s="26"/>
      <c r="E12" s="26"/>
      <c r="F12" s="26"/>
      <c r="G12" s="26"/>
      <c r="H12" s="127"/>
      <c r="I12" s="26"/>
      <c r="J12" s="26"/>
      <c r="K12" s="26"/>
      <c r="L12" s="26"/>
      <c r="M12" s="127"/>
      <c r="N12" s="26"/>
      <c r="O12" s="26"/>
      <c r="P12" s="26"/>
      <c r="Q12" s="26"/>
      <c r="R12" s="129"/>
      <c r="S12" s="26"/>
      <c r="T12" s="26"/>
      <c r="U12" s="26"/>
      <c r="V12" s="26"/>
      <c r="W12" s="26"/>
      <c r="X12" s="127"/>
    </row>
    <row r="13" spans="4:27">
      <c r="D13" s="26"/>
      <c r="E13" s="26"/>
      <c r="F13" s="26"/>
      <c r="G13" s="26"/>
      <c r="H13" s="127"/>
      <c r="I13" s="26"/>
      <c r="J13" s="26"/>
      <c r="K13" s="26"/>
      <c r="L13" s="26"/>
      <c r="M13" s="127"/>
      <c r="N13" s="26"/>
      <c r="O13" s="26"/>
      <c r="P13" s="26"/>
      <c r="Q13" s="26"/>
      <c r="R13" s="130"/>
      <c r="S13" s="26"/>
      <c r="T13" s="26"/>
      <c r="U13" s="26"/>
      <c r="V13" s="26"/>
      <c r="W13" s="26"/>
      <c r="X13" s="127"/>
    </row>
    <row r="14" spans="4:27" ht="21.75" customHeight="1">
      <c r="D14" s="131" t="s">
        <v>194</v>
      </c>
      <c r="E14" s="131"/>
      <c r="F14" s="131"/>
      <c r="G14" s="131"/>
      <c r="H14" s="131"/>
      <c r="I14" s="131"/>
      <c r="J14" s="131"/>
      <c r="K14" s="131"/>
      <c r="L14" s="131"/>
      <c r="M14" s="131"/>
      <c r="N14" s="131" t="s">
        <v>195</v>
      </c>
      <c r="O14" s="131"/>
      <c r="P14" s="131"/>
      <c r="Q14" s="131"/>
      <c r="R14" s="131"/>
      <c r="S14" s="131"/>
      <c r="T14" s="131"/>
      <c r="U14" s="131"/>
      <c r="V14" s="131"/>
      <c r="W14" s="131"/>
      <c r="X14" s="131"/>
    </row>
    <row r="15" spans="4:27" ht="15.75" customHeight="1">
      <c r="D15" s="132" t="s">
        <v>159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19" t="s">
        <v>159</v>
      </c>
      <c r="O15" s="119"/>
      <c r="P15" s="119"/>
      <c r="Q15" s="119"/>
      <c r="R15" s="119"/>
      <c r="S15" s="119"/>
      <c r="T15" s="119"/>
      <c r="U15" s="119"/>
      <c r="V15" s="119"/>
      <c r="W15" s="119"/>
      <c r="X15" s="119"/>
    </row>
    <row r="16" spans="4:27" ht="15.75" customHeight="1">
      <c r="D16" s="119" t="s">
        <v>196</v>
      </c>
      <c r="E16" s="119"/>
      <c r="F16" s="119"/>
      <c r="G16" s="119"/>
      <c r="H16" s="119"/>
      <c r="I16" s="119"/>
      <c r="J16" s="119"/>
      <c r="K16" s="119"/>
      <c r="L16" s="119"/>
      <c r="M16" s="119"/>
      <c r="N16" s="119" t="s">
        <v>197</v>
      </c>
      <c r="O16" s="119"/>
      <c r="P16" s="119"/>
      <c r="Q16" s="119"/>
      <c r="R16" s="119"/>
      <c r="S16" s="119"/>
      <c r="T16" s="119"/>
      <c r="U16" s="119"/>
      <c r="V16" s="119"/>
      <c r="W16" s="119"/>
      <c r="X16" s="119"/>
    </row>
    <row r="17" spans="4:24">
      <c r="D17" s="120" t="s">
        <v>198</v>
      </c>
      <c r="E17" s="121"/>
      <c r="F17" s="121"/>
      <c r="G17" s="121"/>
      <c r="H17" s="122"/>
      <c r="I17" s="120" t="s">
        <v>199</v>
      </c>
      <c r="J17" s="121"/>
      <c r="K17" s="121"/>
      <c r="L17" s="121"/>
      <c r="M17" s="122"/>
      <c r="N17" s="123" t="s">
        <v>198</v>
      </c>
      <c r="O17" s="123"/>
      <c r="P17" s="123"/>
      <c r="Q17" s="123"/>
      <c r="R17" s="123"/>
      <c r="S17" s="123" t="s">
        <v>199</v>
      </c>
      <c r="T17" s="123"/>
      <c r="U17" s="123"/>
      <c r="V17" s="123"/>
      <c r="W17" s="123"/>
      <c r="X17" s="123"/>
    </row>
    <row r="18" spans="4:24">
      <c r="D18" s="26">
        <v>1</v>
      </c>
      <c r="E18" s="127" t="s">
        <v>166</v>
      </c>
      <c r="F18" s="127"/>
      <c r="G18" s="134"/>
      <c r="H18" s="127" t="s">
        <v>200</v>
      </c>
      <c r="I18" s="26">
        <v>1</v>
      </c>
      <c r="J18" s="127" t="s">
        <v>168</v>
      </c>
      <c r="K18" s="127"/>
      <c r="L18" s="127"/>
      <c r="M18" s="127" t="s">
        <v>200</v>
      </c>
      <c r="N18" s="26">
        <v>1</v>
      </c>
      <c r="O18" s="127" t="s">
        <v>166</v>
      </c>
      <c r="P18" s="127"/>
      <c r="Q18" s="127"/>
      <c r="R18" s="127" t="s">
        <v>201</v>
      </c>
      <c r="S18" s="26">
        <v>1</v>
      </c>
      <c r="T18" s="127" t="s">
        <v>168</v>
      </c>
      <c r="U18" s="127"/>
      <c r="V18" s="127"/>
      <c r="W18" s="127"/>
      <c r="X18" s="127" t="s">
        <v>201</v>
      </c>
    </row>
    <row r="19" spans="4:24">
      <c r="D19" s="26">
        <v>2</v>
      </c>
      <c r="E19" s="127" t="s">
        <v>171</v>
      </c>
      <c r="F19" s="127"/>
      <c r="G19" s="134"/>
      <c r="H19" s="127"/>
      <c r="I19" s="26">
        <v>2</v>
      </c>
      <c r="J19" s="127" t="s">
        <v>172</v>
      </c>
      <c r="K19" s="127"/>
      <c r="L19" s="127"/>
      <c r="M19" s="127"/>
      <c r="N19" s="26">
        <v>2</v>
      </c>
      <c r="O19" s="127" t="s">
        <v>171</v>
      </c>
      <c r="P19" s="127"/>
      <c r="Q19" s="127"/>
      <c r="R19" s="127"/>
      <c r="S19" s="26">
        <v>2</v>
      </c>
      <c r="T19" s="127" t="s">
        <v>172</v>
      </c>
      <c r="U19" s="127"/>
      <c r="V19" s="127"/>
      <c r="W19" s="127"/>
      <c r="X19" s="127"/>
    </row>
    <row r="20" spans="4:24">
      <c r="D20" s="26">
        <v>3</v>
      </c>
      <c r="E20" s="127" t="s">
        <v>202</v>
      </c>
      <c r="F20" s="127"/>
      <c r="G20" s="134"/>
      <c r="H20" s="127"/>
      <c r="I20" s="26">
        <v>3</v>
      </c>
      <c r="J20" s="127" t="s">
        <v>175</v>
      </c>
      <c r="K20" s="127"/>
      <c r="L20" s="127"/>
      <c r="M20" s="127"/>
      <c r="N20" s="26">
        <v>3</v>
      </c>
      <c r="O20" s="127" t="s">
        <v>203</v>
      </c>
      <c r="P20" s="127"/>
      <c r="Q20" s="127"/>
      <c r="R20" s="127"/>
      <c r="S20" s="26">
        <v>3</v>
      </c>
      <c r="T20" s="127" t="s">
        <v>175</v>
      </c>
      <c r="U20" s="127"/>
      <c r="V20" s="127"/>
      <c r="W20" s="127"/>
      <c r="X20" s="127"/>
    </row>
    <row r="21" spans="4:24" ht="31.5">
      <c r="D21" s="124" t="s">
        <v>176</v>
      </c>
      <c r="E21" s="125"/>
      <c r="F21" s="125"/>
      <c r="G21" s="125"/>
      <c r="H21" s="127"/>
      <c r="I21" s="27" t="s">
        <v>177</v>
      </c>
      <c r="J21" s="27" t="s">
        <v>178</v>
      </c>
      <c r="K21" s="27" t="s">
        <v>179</v>
      </c>
      <c r="L21" s="27" t="s">
        <v>180</v>
      </c>
      <c r="M21" s="127"/>
      <c r="N21" s="119" t="s">
        <v>176</v>
      </c>
      <c r="O21" s="119"/>
      <c r="P21" s="119"/>
      <c r="Q21" s="119"/>
      <c r="R21" s="127"/>
      <c r="S21" s="28" t="s">
        <v>177</v>
      </c>
      <c r="T21" s="28" t="s">
        <v>178</v>
      </c>
      <c r="U21" s="28" t="s">
        <v>179</v>
      </c>
      <c r="V21" s="28" t="s">
        <v>180</v>
      </c>
      <c r="W21" s="29" t="s">
        <v>181</v>
      </c>
      <c r="X21" s="127"/>
    </row>
    <row r="22" spans="4:24" ht="78.75">
      <c r="D22" s="26" t="s">
        <v>182</v>
      </c>
      <c r="E22" s="26" t="s">
        <v>183</v>
      </c>
      <c r="F22" s="26" t="s">
        <v>184</v>
      </c>
      <c r="G22" s="30" t="s">
        <v>185</v>
      </c>
      <c r="H22" s="127"/>
      <c r="I22" s="27" t="s">
        <v>204</v>
      </c>
      <c r="J22" s="27" t="s">
        <v>205</v>
      </c>
      <c r="K22" s="27" t="s">
        <v>206</v>
      </c>
      <c r="L22" s="27" t="s">
        <v>207</v>
      </c>
      <c r="M22" s="127"/>
      <c r="N22" s="26" t="s">
        <v>182</v>
      </c>
      <c r="O22" s="26" t="s">
        <v>183</v>
      </c>
      <c r="P22" s="26" t="s">
        <v>184</v>
      </c>
      <c r="Q22" s="26" t="s">
        <v>185</v>
      </c>
      <c r="R22" s="127"/>
      <c r="S22" s="27" t="s">
        <v>208</v>
      </c>
      <c r="T22" s="27" t="s">
        <v>209</v>
      </c>
      <c r="U22" s="27" t="s">
        <v>210</v>
      </c>
      <c r="V22" s="27" t="s">
        <v>211</v>
      </c>
      <c r="W22" s="27" t="s">
        <v>207</v>
      </c>
      <c r="X22" s="127"/>
    </row>
    <row r="23" spans="4:24">
      <c r="D23" s="26"/>
      <c r="E23" s="26"/>
      <c r="F23" s="26"/>
      <c r="G23" s="30"/>
      <c r="H23" s="127"/>
      <c r="I23" s="26" t="s">
        <v>212</v>
      </c>
      <c r="J23" s="26" t="s">
        <v>213</v>
      </c>
      <c r="K23" s="26" t="s">
        <v>214</v>
      </c>
      <c r="L23" s="26" t="s">
        <v>215</v>
      </c>
      <c r="M23" s="127"/>
      <c r="N23" s="26"/>
      <c r="O23" s="26"/>
      <c r="P23" s="26"/>
      <c r="Q23" s="26"/>
      <c r="R23" s="127"/>
      <c r="S23" s="26" t="s">
        <v>216</v>
      </c>
      <c r="T23" s="26" t="s">
        <v>214</v>
      </c>
      <c r="U23" s="26" t="s">
        <v>212</v>
      </c>
      <c r="V23" s="26" t="s">
        <v>217</v>
      </c>
      <c r="W23" s="31" t="s">
        <v>214</v>
      </c>
      <c r="X23" s="127"/>
    </row>
    <row r="24" spans="4:24" ht="31.5">
      <c r="D24" s="26"/>
      <c r="E24" s="26"/>
      <c r="F24" s="26"/>
      <c r="G24" s="30"/>
      <c r="H24" s="127"/>
      <c r="I24" s="26" t="s">
        <v>218</v>
      </c>
      <c r="J24" s="26" t="s">
        <v>214</v>
      </c>
      <c r="K24" s="26" t="s">
        <v>219</v>
      </c>
      <c r="L24" s="26" t="s">
        <v>218</v>
      </c>
      <c r="M24" s="127"/>
      <c r="N24" s="26"/>
      <c r="O24" s="26"/>
      <c r="P24" s="26"/>
      <c r="Q24" s="26"/>
      <c r="R24" s="127"/>
      <c r="S24" s="26" t="s">
        <v>220</v>
      </c>
      <c r="T24" s="26" t="s">
        <v>219</v>
      </c>
      <c r="U24" s="26" t="s">
        <v>221</v>
      </c>
      <c r="V24" s="26" t="s">
        <v>218</v>
      </c>
      <c r="W24" s="31" t="s">
        <v>212</v>
      </c>
      <c r="X24" s="127"/>
    </row>
    <row r="25" spans="4:24" ht="31.5">
      <c r="D25" s="26"/>
      <c r="E25" s="26"/>
      <c r="F25" s="26"/>
      <c r="G25" s="30"/>
      <c r="H25" s="127"/>
      <c r="I25" s="26" t="s">
        <v>213</v>
      </c>
      <c r="J25" s="26" t="s">
        <v>217</v>
      </c>
      <c r="K25" s="26" t="s">
        <v>221</v>
      </c>
      <c r="L25" s="26" t="s">
        <v>217</v>
      </c>
      <c r="M25" s="127"/>
      <c r="N25" s="26"/>
      <c r="O25" s="26"/>
      <c r="P25" s="26"/>
      <c r="Q25" s="26"/>
      <c r="R25" s="127"/>
      <c r="S25" s="26" t="s">
        <v>213</v>
      </c>
      <c r="T25" s="26"/>
      <c r="U25" s="26"/>
      <c r="V25" s="26"/>
      <c r="W25" s="31" t="s">
        <v>219</v>
      </c>
      <c r="X25" s="127"/>
    </row>
    <row r="26" spans="4:24" s="32" customFormat="1" ht="16.5" thickBot="1">
      <c r="H26" s="33"/>
      <c r="M26" s="34"/>
      <c r="R26" s="34"/>
      <c r="W26" s="34"/>
      <c r="X26" s="34"/>
    </row>
    <row r="27" spans="4:24" ht="21.75" thickBot="1">
      <c r="D27" s="135" t="s">
        <v>222</v>
      </c>
      <c r="E27" s="136"/>
      <c r="F27" s="136"/>
      <c r="G27" s="136"/>
      <c r="H27" s="136"/>
      <c r="I27" s="136"/>
      <c r="J27" s="136"/>
      <c r="K27" s="136"/>
      <c r="L27" s="136"/>
      <c r="M27" s="137"/>
      <c r="N27" s="115" t="s">
        <v>223</v>
      </c>
      <c r="O27" s="116"/>
      <c r="P27" s="116"/>
      <c r="Q27" s="116"/>
      <c r="R27" s="116"/>
      <c r="S27" s="116"/>
      <c r="T27" s="116"/>
      <c r="U27" s="116"/>
      <c r="V27" s="116"/>
      <c r="W27" s="116"/>
      <c r="X27" s="117"/>
    </row>
    <row r="28" spans="4:24">
      <c r="D28" s="132" t="s">
        <v>159</v>
      </c>
      <c r="E28" s="133"/>
      <c r="F28" s="133"/>
      <c r="G28" s="133"/>
      <c r="H28" s="133"/>
      <c r="I28" s="133"/>
      <c r="J28" s="133"/>
      <c r="K28" s="133"/>
      <c r="L28" s="133"/>
      <c r="M28" s="133"/>
      <c r="N28" s="118" t="s">
        <v>159</v>
      </c>
      <c r="O28" s="118"/>
      <c r="P28" s="118"/>
      <c r="Q28" s="118"/>
      <c r="R28" s="118"/>
      <c r="S28" s="118"/>
      <c r="T28" s="118"/>
      <c r="U28" s="118"/>
      <c r="V28" s="118"/>
      <c r="W28" s="118"/>
      <c r="X28" s="118"/>
    </row>
    <row r="29" spans="4:24">
      <c r="D29" s="119" t="s">
        <v>224</v>
      </c>
      <c r="E29" s="119"/>
      <c r="F29" s="119"/>
      <c r="G29" s="119"/>
      <c r="H29" s="119"/>
      <c r="I29" s="119"/>
      <c r="J29" s="119"/>
      <c r="K29" s="119"/>
      <c r="L29" s="119"/>
      <c r="M29" s="119"/>
      <c r="N29" s="119" t="s">
        <v>225</v>
      </c>
      <c r="O29" s="119"/>
      <c r="P29" s="119"/>
      <c r="Q29" s="119"/>
      <c r="R29" s="119"/>
      <c r="S29" s="119"/>
      <c r="T29" s="119"/>
      <c r="U29" s="119"/>
      <c r="V29" s="119"/>
      <c r="W29" s="119"/>
      <c r="X29" s="119"/>
    </row>
    <row r="30" spans="4:24">
      <c r="D30" s="120" t="s">
        <v>198</v>
      </c>
      <c r="E30" s="121"/>
      <c r="F30" s="121"/>
      <c r="G30" s="121"/>
      <c r="H30" s="122"/>
      <c r="I30" s="120" t="s">
        <v>199</v>
      </c>
      <c r="J30" s="121"/>
      <c r="K30" s="121"/>
      <c r="L30" s="121"/>
      <c r="M30" s="122"/>
      <c r="N30" s="123" t="s">
        <v>198</v>
      </c>
      <c r="O30" s="123"/>
      <c r="P30" s="123"/>
      <c r="Q30" s="123"/>
      <c r="R30" s="123"/>
      <c r="S30" s="123" t="s">
        <v>199</v>
      </c>
      <c r="T30" s="123"/>
      <c r="U30" s="123"/>
      <c r="V30" s="123"/>
      <c r="W30" s="123"/>
      <c r="X30" s="123"/>
    </row>
    <row r="31" spans="4:24">
      <c r="D31" s="26">
        <v>1</v>
      </c>
      <c r="E31" s="127" t="s">
        <v>166</v>
      </c>
      <c r="F31" s="127"/>
      <c r="G31" s="127"/>
      <c r="H31" s="127" t="s">
        <v>200</v>
      </c>
      <c r="I31" s="26">
        <v>1</v>
      </c>
      <c r="J31" s="127" t="s">
        <v>226</v>
      </c>
      <c r="K31" s="127"/>
      <c r="L31" s="127"/>
      <c r="M31" s="127" t="s">
        <v>227</v>
      </c>
      <c r="N31" s="26">
        <v>1</v>
      </c>
      <c r="O31" s="127" t="s">
        <v>166</v>
      </c>
      <c r="P31" s="127"/>
      <c r="Q31" s="127"/>
      <c r="R31" s="127" t="s">
        <v>228</v>
      </c>
      <c r="S31" s="26">
        <v>1</v>
      </c>
      <c r="T31" s="127" t="s">
        <v>168</v>
      </c>
      <c r="U31" s="127"/>
      <c r="V31" s="127"/>
      <c r="W31" s="127"/>
      <c r="X31" s="127" t="s">
        <v>228</v>
      </c>
    </row>
    <row r="32" spans="4:24">
      <c r="D32" s="26">
        <v>2</v>
      </c>
      <c r="E32" s="127" t="s">
        <v>229</v>
      </c>
      <c r="F32" s="127"/>
      <c r="G32" s="127"/>
      <c r="H32" s="127"/>
      <c r="I32" s="26">
        <v>2</v>
      </c>
      <c r="J32" s="127" t="s">
        <v>230</v>
      </c>
      <c r="K32" s="127"/>
      <c r="L32" s="127"/>
      <c r="M32" s="127"/>
      <c r="N32" s="26">
        <v>2</v>
      </c>
      <c r="O32" s="127" t="s">
        <v>171</v>
      </c>
      <c r="P32" s="127"/>
      <c r="Q32" s="127"/>
      <c r="R32" s="127"/>
      <c r="S32" s="26">
        <v>2</v>
      </c>
      <c r="T32" s="127" t="s">
        <v>172</v>
      </c>
      <c r="U32" s="127"/>
      <c r="V32" s="127"/>
      <c r="W32" s="127"/>
      <c r="X32" s="127"/>
    </row>
    <row r="33" spans="4:24">
      <c r="D33" s="26">
        <v>3</v>
      </c>
      <c r="E33" s="127" t="s">
        <v>231</v>
      </c>
      <c r="F33" s="127"/>
      <c r="G33" s="127"/>
      <c r="H33" s="127"/>
      <c r="I33" s="26">
        <v>3</v>
      </c>
      <c r="J33" s="127" t="s">
        <v>232</v>
      </c>
      <c r="K33" s="127"/>
      <c r="L33" s="127"/>
      <c r="M33" s="127"/>
      <c r="N33" s="26">
        <v>3</v>
      </c>
      <c r="O33" s="127" t="s">
        <v>202</v>
      </c>
      <c r="P33" s="127"/>
      <c r="Q33" s="127"/>
      <c r="R33" s="127"/>
      <c r="S33" s="26">
        <v>3</v>
      </c>
      <c r="T33" s="127" t="s">
        <v>175</v>
      </c>
      <c r="U33" s="127"/>
      <c r="V33" s="127"/>
      <c r="W33" s="127"/>
      <c r="X33" s="127"/>
    </row>
    <row r="34" spans="4:24" ht="31.5">
      <c r="D34" s="119" t="s">
        <v>176</v>
      </c>
      <c r="E34" s="119"/>
      <c r="F34" s="119"/>
      <c r="G34" s="119"/>
      <c r="H34" s="127"/>
      <c r="I34" s="27" t="s">
        <v>177</v>
      </c>
      <c r="J34" s="27" t="s">
        <v>178</v>
      </c>
      <c r="K34" s="27" t="s">
        <v>179</v>
      </c>
      <c r="L34" s="27" t="s">
        <v>180</v>
      </c>
      <c r="M34" s="127"/>
      <c r="N34" s="119" t="s">
        <v>176</v>
      </c>
      <c r="O34" s="119"/>
      <c r="P34" s="119"/>
      <c r="Q34" s="119"/>
      <c r="R34" s="127"/>
      <c r="S34" s="28" t="s">
        <v>177</v>
      </c>
      <c r="T34" s="28" t="s">
        <v>178</v>
      </c>
      <c r="U34" s="28" t="s">
        <v>179</v>
      </c>
      <c r="V34" s="28" t="s">
        <v>180</v>
      </c>
      <c r="W34" s="29" t="s">
        <v>181</v>
      </c>
      <c r="X34" s="127"/>
    </row>
    <row r="35" spans="4:24" ht="78.75">
      <c r="D35" s="26" t="s">
        <v>182</v>
      </c>
      <c r="E35" s="26" t="s">
        <v>183</v>
      </c>
      <c r="F35" s="26" t="s">
        <v>184</v>
      </c>
      <c r="G35" s="26" t="s">
        <v>185</v>
      </c>
      <c r="H35" s="127"/>
      <c r="I35" s="26" t="s">
        <v>233</v>
      </c>
      <c r="J35" s="26" t="s">
        <v>234</v>
      </c>
      <c r="K35" s="26" t="s">
        <v>235</v>
      </c>
      <c r="L35" s="26" t="s">
        <v>236</v>
      </c>
      <c r="M35" s="127"/>
      <c r="N35" s="26" t="s">
        <v>182</v>
      </c>
      <c r="O35" s="26" t="s">
        <v>183</v>
      </c>
      <c r="P35" s="26" t="s">
        <v>184</v>
      </c>
      <c r="Q35" s="26" t="s">
        <v>185</v>
      </c>
      <c r="R35" s="127"/>
      <c r="S35" s="27" t="s">
        <v>237</v>
      </c>
      <c r="T35" s="27" t="s">
        <v>238</v>
      </c>
      <c r="U35" s="27" t="s">
        <v>239</v>
      </c>
      <c r="V35" s="27" t="s">
        <v>240</v>
      </c>
      <c r="W35" s="27" t="s">
        <v>207</v>
      </c>
      <c r="X35" s="127"/>
    </row>
    <row r="36" spans="4:24" ht="31.5">
      <c r="D36" s="26"/>
      <c r="E36" s="26"/>
      <c r="F36" s="26"/>
      <c r="G36" s="26"/>
      <c r="H36" s="127"/>
      <c r="I36" s="26"/>
      <c r="J36" s="26"/>
      <c r="K36" s="26"/>
      <c r="L36" s="26"/>
      <c r="M36" s="127"/>
      <c r="N36" s="26"/>
      <c r="O36" s="26"/>
      <c r="P36" s="26"/>
      <c r="Q36" s="26"/>
      <c r="R36" s="127"/>
      <c r="S36" s="26" t="s">
        <v>214</v>
      </c>
      <c r="T36" s="26" t="s">
        <v>215</v>
      </c>
      <c r="U36" s="26" t="s">
        <v>217</v>
      </c>
      <c r="V36" s="26" t="s">
        <v>215</v>
      </c>
      <c r="W36" s="26" t="s">
        <v>214</v>
      </c>
      <c r="X36" s="127"/>
    </row>
    <row r="37" spans="4:24">
      <c r="D37" s="26"/>
      <c r="E37" s="26"/>
      <c r="F37" s="26"/>
      <c r="G37" s="26"/>
      <c r="H37" s="127"/>
      <c r="I37" s="26"/>
      <c r="J37" s="26"/>
      <c r="K37" s="26"/>
      <c r="L37" s="26"/>
      <c r="M37" s="127"/>
      <c r="N37" s="26"/>
      <c r="O37" s="26"/>
      <c r="P37" s="26"/>
      <c r="Q37" s="26"/>
      <c r="R37" s="127"/>
      <c r="S37" s="26" t="s">
        <v>212</v>
      </c>
      <c r="T37" s="26" t="s">
        <v>221</v>
      </c>
      <c r="U37" s="26" t="s">
        <v>213</v>
      </c>
      <c r="V37" s="26" t="s">
        <v>217</v>
      </c>
      <c r="W37" s="26" t="s">
        <v>212</v>
      </c>
      <c r="X37" s="127"/>
    </row>
    <row r="38" spans="4:24" ht="31.5">
      <c r="D38" s="26"/>
      <c r="E38" s="26"/>
      <c r="F38" s="26"/>
      <c r="G38" s="26"/>
      <c r="H38" s="127"/>
      <c r="I38" s="26"/>
      <c r="J38" s="26"/>
      <c r="K38" s="26"/>
      <c r="L38" s="26"/>
      <c r="M38" s="127"/>
      <c r="N38" s="26"/>
      <c r="O38" s="26"/>
      <c r="P38" s="26"/>
      <c r="Q38" s="26"/>
      <c r="R38" s="127"/>
      <c r="S38" s="26" t="s">
        <v>218</v>
      </c>
      <c r="T38" s="26" t="s">
        <v>219</v>
      </c>
      <c r="U38" s="26" t="s">
        <v>214</v>
      </c>
      <c r="V38" s="26" t="s">
        <v>213</v>
      </c>
      <c r="W38" s="26" t="s">
        <v>218</v>
      </c>
      <c r="X38" s="127"/>
    </row>
    <row r="40" spans="4:24">
      <c r="D40" s="37"/>
    </row>
  </sheetData>
  <mergeCells count="88">
    <mergeCell ref="T32:W32"/>
    <mergeCell ref="E33:G33"/>
    <mergeCell ref="J33:L33"/>
    <mergeCell ref="O33:Q33"/>
    <mergeCell ref="T33:W33"/>
    <mergeCell ref="R31:R38"/>
    <mergeCell ref="E31:G31"/>
    <mergeCell ref="H31:H38"/>
    <mergeCell ref="J31:L31"/>
    <mergeCell ref="M31:M38"/>
    <mergeCell ref="O31:Q31"/>
    <mergeCell ref="O32:Q32"/>
    <mergeCell ref="D27:M27"/>
    <mergeCell ref="N27:X27"/>
    <mergeCell ref="D28:M28"/>
    <mergeCell ref="N28:X28"/>
    <mergeCell ref="D34:G34"/>
    <mergeCell ref="N34:Q34"/>
    <mergeCell ref="D29:M29"/>
    <mergeCell ref="N29:X29"/>
    <mergeCell ref="D30:H30"/>
    <mergeCell ref="I30:M30"/>
    <mergeCell ref="N30:R30"/>
    <mergeCell ref="S30:X30"/>
    <mergeCell ref="T31:W31"/>
    <mergeCell ref="X31:X38"/>
    <mergeCell ref="E32:G32"/>
    <mergeCell ref="J32:L32"/>
    <mergeCell ref="E20:G20"/>
    <mergeCell ref="J20:L20"/>
    <mergeCell ref="O20:Q20"/>
    <mergeCell ref="T20:W20"/>
    <mergeCell ref="D21:G21"/>
    <mergeCell ref="N21:Q21"/>
    <mergeCell ref="D17:H17"/>
    <mergeCell ref="I17:M17"/>
    <mergeCell ref="N17:R17"/>
    <mergeCell ref="S17:X17"/>
    <mergeCell ref="E18:G18"/>
    <mergeCell ref="H18:H25"/>
    <mergeCell ref="J18:L18"/>
    <mergeCell ref="M18:M25"/>
    <mergeCell ref="O18:Q18"/>
    <mergeCell ref="R18:R25"/>
    <mergeCell ref="T18:W18"/>
    <mergeCell ref="X18:X25"/>
    <mergeCell ref="E19:G19"/>
    <mergeCell ref="J19:L19"/>
    <mergeCell ref="O19:Q19"/>
    <mergeCell ref="T19:W19"/>
    <mergeCell ref="D14:M14"/>
    <mergeCell ref="N14:X14"/>
    <mergeCell ref="D15:M15"/>
    <mergeCell ref="N15:X15"/>
    <mergeCell ref="D16:M16"/>
    <mergeCell ref="N16:X16"/>
    <mergeCell ref="T5:W5"/>
    <mergeCell ref="X5:X13"/>
    <mergeCell ref="E6:G6"/>
    <mergeCell ref="J6:L6"/>
    <mergeCell ref="O6:Q6"/>
    <mergeCell ref="T6:W6"/>
    <mergeCell ref="E7:G7"/>
    <mergeCell ref="J7:L7"/>
    <mergeCell ref="O7:Q7"/>
    <mergeCell ref="T7:W7"/>
    <mergeCell ref="E5:G5"/>
    <mergeCell ref="H5:H13"/>
    <mergeCell ref="J5:L5"/>
    <mergeCell ref="M5:M13"/>
    <mergeCell ref="O5:Q5"/>
    <mergeCell ref="R5:R13"/>
    <mergeCell ref="D8:G8"/>
    <mergeCell ref="N8:Q8"/>
    <mergeCell ref="D3:H3"/>
    <mergeCell ref="I3:M3"/>
    <mergeCell ref="N3:R3"/>
    <mergeCell ref="S3:X3"/>
    <mergeCell ref="D4:H4"/>
    <mergeCell ref="I4:M4"/>
    <mergeCell ref="N4:R4"/>
    <mergeCell ref="S4:X4"/>
    <mergeCell ref="D1:M1"/>
    <mergeCell ref="N1:X1"/>
    <mergeCell ref="D2:H2"/>
    <mergeCell ref="I2:M2"/>
    <mergeCell ref="N2:R2"/>
    <mergeCell ref="S2:X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pane xSplit="19845" topLeftCell="AH1"/>
      <selection activeCell="D4" sqref="D4"/>
      <selection pane="topRight" activeCell="L1" sqref="L1"/>
    </sheetView>
  </sheetViews>
  <sheetFormatPr defaultRowHeight="16.5"/>
  <cols>
    <col min="1" max="1" width="18.140625" style="75" customWidth="1"/>
    <col min="2" max="2" width="15.140625" style="75" bestFit="1" customWidth="1"/>
    <col min="3" max="3" width="14.5703125" style="75" bestFit="1" customWidth="1"/>
    <col min="4" max="4" width="15" style="75" bestFit="1" customWidth="1"/>
    <col min="5" max="5" width="28.5703125" style="75" customWidth="1"/>
    <col min="6" max="6" width="16.85546875" style="75" customWidth="1"/>
    <col min="7" max="7" width="23.85546875" style="75" bestFit="1" customWidth="1"/>
    <col min="8" max="8" width="22.85546875" style="75" bestFit="1" customWidth="1"/>
    <col min="9" max="11" width="14.5703125" style="75" bestFit="1" customWidth="1"/>
    <col min="12" max="12" width="26.5703125" style="75" customWidth="1"/>
    <col min="13" max="13" width="17.5703125" style="75" customWidth="1"/>
    <col min="14" max="14" width="14.5703125" style="75" customWidth="1"/>
    <col min="15" max="16384" width="9.140625" style="75"/>
  </cols>
  <sheetData>
    <row r="1" spans="1:14" ht="17.25" thickBot="1"/>
    <row r="2" spans="1:14" s="76" customFormat="1" ht="15.75" thickBot="1">
      <c r="A2" s="150" t="s">
        <v>374</v>
      </c>
      <c r="B2" s="150" t="s">
        <v>347</v>
      </c>
      <c r="C2" s="153" t="s">
        <v>359</v>
      </c>
      <c r="D2" s="153"/>
      <c r="E2" s="153"/>
      <c r="F2" s="153"/>
      <c r="G2" s="154"/>
      <c r="H2" s="80" t="s">
        <v>360</v>
      </c>
      <c r="I2" s="155" t="s">
        <v>367</v>
      </c>
      <c r="J2" s="154"/>
      <c r="K2" s="155" t="s">
        <v>368</v>
      </c>
      <c r="L2" s="154"/>
    </row>
    <row r="3" spans="1:14" s="76" customFormat="1" ht="15.75" thickBot="1">
      <c r="A3" s="152"/>
      <c r="B3" s="151"/>
      <c r="C3" s="81" t="s">
        <v>348</v>
      </c>
      <c r="D3" s="79" t="s">
        <v>349</v>
      </c>
      <c r="E3" s="79" t="s">
        <v>350</v>
      </c>
      <c r="F3" s="79" t="s">
        <v>351</v>
      </c>
      <c r="G3" s="79" t="s">
        <v>352</v>
      </c>
      <c r="H3" s="79" t="s">
        <v>366</v>
      </c>
      <c r="I3" s="79" t="s">
        <v>369</v>
      </c>
      <c r="J3" s="79" t="s">
        <v>370</v>
      </c>
      <c r="K3" s="79" t="s">
        <v>371</v>
      </c>
      <c r="L3" s="79" t="s">
        <v>372</v>
      </c>
    </row>
    <row r="4" spans="1:14" ht="50.25" thickBot="1">
      <c r="A4" s="151"/>
      <c r="B4" s="80" t="s">
        <v>353</v>
      </c>
      <c r="C4" s="82" t="s">
        <v>354</v>
      </c>
      <c r="D4" s="78" t="s">
        <v>355</v>
      </c>
      <c r="E4" s="78" t="s">
        <v>356</v>
      </c>
      <c r="F4" s="78" t="s">
        <v>357</v>
      </c>
      <c r="G4" s="78" t="s">
        <v>358</v>
      </c>
      <c r="H4" s="78" t="s">
        <v>365</v>
      </c>
      <c r="I4" s="78" t="s">
        <v>361</v>
      </c>
      <c r="J4" s="78" t="s">
        <v>362</v>
      </c>
      <c r="K4" s="78" t="s">
        <v>363</v>
      </c>
      <c r="L4" s="78" t="s">
        <v>364</v>
      </c>
      <c r="M4" s="83" t="s">
        <v>380</v>
      </c>
      <c r="N4" s="85" t="s">
        <v>381</v>
      </c>
    </row>
    <row r="5" spans="1:14" s="76" customFormat="1" ht="15">
      <c r="A5" s="146" t="s">
        <v>373</v>
      </c>
      <c r="B5" s="148">
        <f>(K5-(C5+D5+E5+F6+G5+H5))</f>
        <v>0.18000000000000005</v>
      </c>
      <c r="C5" s="145">
        <v>0.15</v>
      </c>
      <c r="D5" s="145">
        <v>0.1</v>
      </c>
      <c r="E5" s="145">
        <v>0.1</v>
      </c>
      <c r="F5" s="77">
        <v>1</v>
      </c>
      <c r="G5" s="145">
        <v>0.1</v>
      </c>
      <c r="H5" s="145">
        <v>0.05</v>
      </c>
      <c r="I5" s="145">
        <v>1</v>
      </c>
      <c r="J5" s="145">
        <v>0.97</v>
      </c>
      <c r="K5" s="144">
        <f>I5*(1-L5)*N5</f>
        <v>0.98</v>
      </c>
      <c r="L5" s="145">
        <v>0.02</v>
      </c>
      <c r="M5" s="84">
        <v>0.7</v>
      </c>
      <c r="N5" s="86">
        <v>1</v>
      </c>
    </row>
    <row r="6" spans="1:14" ht="17.25" thickBot="1">
      <c r="A6" s="147"/>
      <c r="B6" s="149"/>
      <c r="C6" s="145"/>
      <c r="D6" s="145"/>
      <c r="E6" s="145"/>
      <c r="F6" s="77">
        <v>0.3</v>
      </c>
      <c r="G6" s="145"/>
      <c r="H6" s="145"/>
      <c r="I6" s="145"/>
      <c r="J6" s="145"/>
      <c r="K6" s="144"/>
      <c r="L6" s="145"/>
    </row>
    <row r="7" spans="1:14">
      <c r="A7" s="138" t="s">
        <v>375</v>
      </c>
      <c r="B7" s="144">
        <f>(K7-C7-D7-E7-F7-G7-H7)</f>
        <v>0.39192993237491741</v>
      </c>
      <c r="C7" s="140">
        <f>C5*$I$5/I7</f>
        <v>0.13761467889908252</v>
      </c>
      <c r="D7" s="140">
        <f>D5*$I$5/I7</f>
        <v>9.1743119266055023E-2</v>
      </c>
      <c r="E7" s="140">
        <f>E5*$I$5/I7</f>
        <v>9.1743119266055023E-2</v>
      </c>
      <c r="F7" s="140">
        <f>$M$5*$F$6*($F$5*I7*J7)/($I$5*$J$5)</f>
        <v>0.21710103092783514</v>
      </c>
      <c r="G7" s="140">
        <f>($I$5/I7)*G5</f>
        <v>9.1743119266055023E-2</v>
      </c>
      <c r="H7" s="140">
        <f>I7*H5*0.85</f>
        <v>4.6325000000000019E-2</v>
      </c>
      <c r="I7" s="140">
        <f>1+('HK MAIN SHEET'!F8-'HK MAIN SHEET'!F7)/'HK MAIN SHEET'!F7</f>
        <v>1.0900000000000003</v>
      </c>
      <c r="J7" s="142">
        <v>0.92</v>
      </c>
      <c r="K7" s="144">
        <f>I7*(1-L7)*N5</f>
        <v>1.0682000000000003</v>
      </c>
      <c r="L7" s="142">
        <v>0.02</v>
      </c>
    </row>
    <row r="8" spans="1:14">
      <c r="A8" s="139"/>
      <c r="B8" s="144"/>
      <c r="C8" s="141"/>
      <c r="D8" s="141"/>
      <c r="E8" s="141"/>
      <c r="F8" s="141"/>
      <c r="G8" s="141"/>
      <c r="H8" s="141"/>
      <c r="I8" s="141"/>
      <c r="J8" s="143"/>
      <c r="K8" s="144"/>
      <c r="L8" s="143"/>
    </row>
    <row r="9" spans="1:14">
      <c r="A9" s="138" t="s">
        <v>376</v>
      </c>
      <c r="B9" s="144">
        <f>(K9-C9-D9-E9-F9-G9-H9)</f>
        <v>0.38885321165058417</v>
      </c>
      <c r="C9" s="140">
        <f t="shared" ref="C9" si="0">C7*$I$5/I9</f>
        <v>0.12977788507967161</v>
      </c>
      <c r="D9" s="140">
        <f>D7*$I$5/I9</f>
        <v>8.6518590053114408E-2</v>
      </c>
      <c r="E9" s="140">
        <f t="shared" ref="E9" si="1">E7*$I$5/I9</f>
        <v>8.6518590053114408E-2</v>
      </c>
      <c r="F9" s="140">
        <f t="shared" ref="F9" si="2">$M$5*$F$6*($F$5*I9*J9)/($I$5*$J$5)</f>
        <v>0.21923758059337897</v>
      </c>
      <c r="G9" s="140">
        <f t="shared" ref="G9" si="3">($I$5/I9)*G7</f>
        <v>8.6518590053114422E-2</v>
      </c>
      <c r="H9" s="140">
        <f t="shared" ref="H9" si="4">I9*H7*0.85</f>
        <v>4.1754032258064538E-2</v>
      </c>
      <c r="I9" s="140">
        <f>1+('HK MAIN SHEET'!F9-'HK MAIN SHEET'!F7)/('HK MAIN SHEET'!F7)</f>
        <v>1.0603862038173903</v>
      </c>
      <c r="J9" s="142">
        <v>0.95499999999999996</v>
      </c>
      <c r="K9" s="144">
        <f>I9*(1-L9)*N5</f>
        <v>1.0391784797410426</v>
      </c>
      <c r="L9" s="142">
        <v>0.02</v>
      </c>
    </row>
    <row r="10" spans="1:14">
      <c r="A10" s="139"/>
      <c r="B10" s="144"/>
      <c r="C10" s="141"/>
      <c r="D10" s="141"/>
      <c r="E10" s="141"/>
      <c r="F10" s="141"/>
      <c r="G10" s="141"/>
      <c r="H10" s="141"/>
      <c r="I10" s="141"/>
      <c r="J10" s="143"/>
      <c r="K10" s="144"/>
      <c r="L10" s="143"/>
    </row>
    <row r="11" spans="1:14">
      <c r="A11" s="138" t="s">
        <v>377</v>
      </c>
      <c r="B11" s="144">
        <f>(K11-C11-D11-E11-F11-G11-H11)</f>
        <v>0.85151990034134695</v>
      </c>
      <c r="C11" s="140">
        <f>C9*$I$5/I11</f>
        <v>8.6238092451369444E-2</v>
      </c>
      <c r="D11" s="140">
        <f t="shared" ref="D11" si="5">D9*$I$5/I11</f>
        <v>5.7492061634246298E-2</v>
      </c>
      <c r="E11" s="140">
        <f t="shared" ref="E11" si="6">E9*$I$5/I11</f>
        <v>5.7492061634246298E-2</v>
      </c>
      <c r="F11" s="140">
        <f t="shared" ref="F11" si="7">$M$5*$F$6*($F$5*I11*J11)/($I$5*$J$5)</f>
        <v>0.31113758962651172</v>
      </c>
      <c r="G11" s="140">
        <f t="shared" ref="G11" si="8">($I$5/I11)*G9</f>
        <v>5.7492061634246312E-2</v>
      </c>
      <c r="H11" s="140">
        <f t="shared" ref="H11" si="9">I11*H9*0.85</f>
        <v>5.3409547556926035E-2</v>
      </c>
      <c r="I11" s="140">
        <f>1+('HK MAIN SHEET'!F10-'HK MAIN SHEET'!F7)/('HK MAIN SHEET'!F7)</f>
        <v>1.5048788927335643</v>
      </c>
      <c r="J11" s="142">
        <v>0.95499999999999996</v>
      </c>
      <c r="K11" s="144">
        <f>I11*(1-L11)*N5</f>
        <v>1.4747813148788931</v>
      </c>
      <c r="L11" s="142">
        <v>0.02</v>
      </c>
    </row>
    <row r="12" spans="1:14">
      <c r="A12" s="139"/>
      <c r="B12" s="144"/>
      <c r="C12" s="141"/>
      <c r="D12" s="141"/>
      <c r="E12" s="141"/>
      <c r="F12" s="141"/>
      <c r="G12" s="141"/>
      <c r="H12" s="141"/>
      <c r="I12" s="141"/>
      <c r="J12" s="143"/>
      <c r="K12" s="144"/>
      <c r="L12" s="143"/>
    </row>
    <row r="13" spans="1:14">
      <c r="A13" s="138" t="s">
        <v>378</v>
      </c>
      <c r="B13" s="144">
        <f>(K13-C13-D13-E13-F13-G13-H13)</f>
        <v>1.0361822888214645</v>
      </c>
      <c r="C13" s="140">
        <f t="shared" ref="C13" si="10">C11*$I$5/I13</f>
        <v>5.2574008707581936E-2</v>
      </c>
      <c r="D13" s="140">
        <f t="shared" ref="D13" si="11">D11*$I$5/I13</f>
        <v>3.504933913838796E-2</v>
      </c>
      <c r="E13" s="140">
        <f t="shared" ref="E13" si="12">E11*$I$5/I13</f>
        <v>3.504933913838796E-2</v>
      </c>
      <c r="F13" s="140">
        <f t="shared" ref="F13" si="13">$M$5*$F$6*($F$5*I13*J13)/($I$5*$J$5)</f>
        <v>0.3391399726928977</v>
      </c>
      <c r="G13" s="140">
        <f t="shared" ref="G13" si="14">($I$5/I13)*G11</f>
        <v>3.5049339138387967E-2</v>
      </c>
      <c r="H13" s="140">
        <f t="shared" ref="H13" si="15">I13*H11*0.85</f>
        <v>7.4467345580885747E-2</v>
      </c>
      <c r="I13" s="140">
        <f>1+('HK MAIN SHEET'!F11-'HK MAIN SHEET'!F7)/'HK MAIN SHEET'!F7</f>
        <v>1.6403179930795853</v>
      </c>
      <c r="J13" s="142">
        <v>0.95499999999999996</v>
      </c>
      <c r="K13" s="144">
        <f>I13*(1-L13)*N5</f>
        <v>1.6075116332179935</v>
      </c>
      <c r="L13" s="142">
        <v>0.02</v>
      </c>
    </row>
    <row r="14" spans="1:14">
      <c r="A14" s="139"/>
      <c r="B14" s="144"/>
      <c r="C14" s="141"/>
      <c r="D14" s="141"/>
      <c r="E14" s="141"/>
      <c r="F14" s="141"/>
      <c r="G14" s="141"/>
      <c r="H14" s="141"/>
      <c r="I14" s="141"/>
      <c r="J14" s="143"/>
      <c r="K14" s="144"/>
      <c r="L14" s="143"/>
    </row>
    <row r="15" spans="1:14">
      <c r="A15" s="138" t="s">
        <v>379</v>
      </c>
      <c r="B15" s="144">
        <f>(K15-C15-D15-E15-F15-G15-H15)</f>
        <v>0.88903463814559591</v>
      </c>
      <c r="C15" s="140">
        <f t="shared" ref="C15" si="16">C13*$I$5/I15</f>
        <v>3.7239922834537205E-2</v>
      </c>
      <c r="D15" s="140">
        <f t="shared" ref="D15" si="17">D13*$I$5/I15</f>
        <v>2.4826615223024807E-2</v>
      </c>
      <c r="E15" s="140">
        <f t="shared" ref="E15" si="18">E13*$I$5/I15</f>
        <v>2.4826615223024807E-2</v>
      </c>
      <c r="F15" s="140">
        <f t="shared" ref="F15" si="19">$M$5*$F$6*($F$5*I15*J15)/($I$5*$J$5)</f>
        <v>0.29341419041843536</v>
      </c>
      <c r="G15" s="140">
        <f t="shared" ref="G15" si="20">($I$5/I15)*G13</f>
        <v>2.482661522302481E-2</v>
      </c>
      <c r="H15" s="140">
        <f t="shared" ref="H15" si="21">I15*H13*0.85</f>
        <v>8.9360814697062876E-2</v>
      </c>
      <c r="I15" s="140">
        <f>1+('HK MAIN SHEET'!F12-'HK MAIN SHEET'!F7)/'HK MAIN SHEET'!F7</f>
        <v>1.4117647058823528</v>
      </c>
      <c r="J15" s="142">
        <v>0.96</v>
      </c>
      <c r="K15" s="144">
        <f>I15*(1-L15)*N5</f>
        <v>1.3835294117647057</v>
      </c>
      <c r="L15" s="142">
        <v>0.02</v>
      </c>
    </row>
    <row r="16" spans="1:14">
      <c r="A16" s="139"/>
      <c r="B16" s="144"/>
      <c r="C16" s="141"/>
      <c r="D16" s="141"/>
      <c r="E16" s="141"/>
      <c r="F16" s="141"/>
      <c r="G16" s="141"/>
      <c r="H16" s="141"/>
      <c r="I16" s="141"/>
      <c r="J16" s="143"/>
      <c r="K16" s="144"/>
      <c r="L16" s="143"/>
    </row>
  </sheetData>
  <mergeCells count="76">
    <mergeCell ref="B2:B3"/>
    <mergeCell ref="A2:A4"/>
    <mergeCell ref="C2:G2"/>
    <mergeCell ref="I2:J2"/>
    <mergeCell ref="K2:L2"/>
    <mergeCell ref="B15:B16"/>
    <mergeCell ref="J5:J6"/>
    <mergeCell ref="K5:K6"/>
    <mergeCell ref="L5:L6"/>
    <mergeCell ref="A5:A6"/>
    <mergeCell ref="B5:B6"/>
    <mergeCell ref="C5:C6"/>
    <mergeCell ref="D5:D6"/>
    <mergeCell ref="E5:E6"/>
    <mergeCell ref="G5:G6"/>
    <mergeCell ref="H5:H6"/>
    <mergeCell ref="I5:I6"/>
    <mergeCell ref="G7:G8"/>
    <mergeCell ref="B7:B8"/>
    <mergeCell ref="B9:B10"/>
    <mergeCell ref="B11:B12"/>
    <mergeCell ref="B13:B14"/>
    <mergeCell ref="K7:K8"/>
    <mergeCell ref="L7:L8"/>
    <mergeCell ref="J7:J8"/>
    <mergeCell ref="I7:I8"/>
    <mergeCell ref="H7:H8"/>
    <mergeCell ref="F7:F8"/>
    <mergeCell ref="F9:F10"/>
    <mergeCell ref="F11:F12"/>
    <mergeCell ref="F13:F14"/>
    <mergeCell ref="L9:L10"/>
    <mergeCell ref="L11:L12"/>
    <mergeCell ref="L13:L14"/>
    <mergeCell ref="D7:D8"/>
    <mergeCell ref="D9:D10"/>
    <mergeCell ref="D11:D12"/>
    <mergeCell ref="I9:I10"/>
    <mergeCell ref="I11:I12"/>
    <mergeCell ref="I13:I14"/>
    <mergeCell ref="I15:I16"/>
    <mergeCell ref="H9:H10"/>
    <mergeCell ref="H11:H12"/>
    <mergeCell ref="H13:H14"/>
    <mergeCell ref="H15:H16"/>
    <mergeCell ref="L15:L16"/>
    <mergeCell ref="J9:J10"/>
    <mergeCell ref="J11:J12"/>
    <mergeCell ref="J13:J14"/>
    <mergeCell ref="J15:J16"/>
    <mergeCell ref="K9:K10"/>
    <mergeCell ref="K11:K12"/>
    <mergeCell ref="K13:K14"/>
    <mergeCell ref="K15:K16"/>
    <mergeCell ref="G15:G16"/>
    <mergeCell ref="E7:E8"/>
    <mergeCell ref="E9:E10"/>
    <mergeCell ref="E11:E12"/>
    <mergeCell ref="E13:E14"/>
    <mergeCell ref="E15:E16"/>
    <mergeCell ref="F15:F16"/>
    <mergeCell ref="G9:G10"/>
    <mergeCell ref="G11:G12"/>
    <mergeCell ref="G13:G14"/>
    <mergeCell ref="D13:D14"/>
    <mergeCell ref="D15:D16"/>
    <mergeCell ref="C7:C8"/>
    <mergeCell ref="C9:C10"/>
    <mergeCell ref="C11:C12"/>
    <mergeCell ref="C13:C14"/>
    <mergeCell ref="C15:C16"/>
    <mergeCell ref="A7:A8"/>
    <mergeCell ref="A9:A10"/>
    <mergeCell ref="A11:A12"/>
    <mergeCell ref="A13:A14"/>
    <mergeCell ref="A15:A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R7" sqref="R7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C3:K38"/>
  <sheetViews>
    <sheetView workbookViewId="0">
      <selection activeCell="B7" sqref="B7"/>
    </sheetView>
  </sheetViews>
  <sheetFormatPr defaultRowHeight="15"/>
  <cols>
    <col min="1" max="2" width="9.140625" style="57"/>
    <col min="3" max="3" width="19.42578125" style="57" customWidth="1"/>
    <col min="4" max="4" width="14.7109375" style="57" customWidth="1"/>
    <col min="5" max="5" width="10.7109375" style="57" bestFit="1" customWidth="1"/>
    <col min="6" max="6" width="12.85546875" style="57" customWidth="1"/>
    <col min="7" max="7" width="13.85546875" style="57" customWidth="1"/>
    <col min="8" max="8" width="16" style="57" customWidth="1"/>
    <col min="9" max="9" width="13.7109375" style="57" customWidth="1"/>
    <col min="10" max="10" width="12.140625" style="57" customWidth="1"/>
    <col min="11" max="11" width="16" style="57" customWidth="1"/>
    <col min="12" max="16384" width="9.140625" style="57"/>
  </cols>
  <sheetData>
    <row r="3" spans="3:11" ht="57.75" customHeight="1">
      <c r="C3" s="56" t="s">
        <v>331</v>
      </c>
      <c r="D3" s="156" t="s">
        <v>14</v>
      </c>
      <c r="E3" s="157" t="s">
        <v>332</v>
      </c>
      <c r="F3" s="157"/>
      <c r="G3" s="157"/>
      <c r="H3" s="157"/>
      <c r="I3" s="157"/>
      <c r="J3" s="157"/>
      <c r="K3" s="157"/>
    </row>
    <row r="4" spans="3:11" s="59" customFormat="1" ht="30.75" customHeight="1">
      <c r="C4" s="158" t="s">
        <v>3</v>
      </c>
      <c r="D4" s="156"/>
      <c r="E4" s="58" t="s">
        <v>333</v>
      </c>
      <c r="F4" s="58" t="s">
        <v>334</v>
      </c>
      <c r="G4" s="58" t="s">
        <v>335</v>
      </c>
      <c r="H4" s="58" t="s">
        <v>336</v>
      </c>
      <c r="I4" s="58" t="s">
        <v>337</v>
      </c>
      <c r="J4" s="58" t="s">
        <v>338</v>
      </c>
      <c r="K4" s="58" t="s">
        <v>339</v>
      </c>
    </row>
    <row r="5" spans="3:11" ht="30.75" customHeight="1">
      <c r="C5" s="158"/>
      <c r="D5" s="60">
        <v>0.29166666666666669</v>
      </c>
      <c r="E5" s="61"/>
      <c r="F5" s="61"/>
      <c r="G5" s="61"/>
      <c r="H5" s="61"/>
      <c r="I5" s="61"/>
      <c r="J5" s="61"/>
      <c r="K5" s="61"/>
    </row>
    <row r="6" spans="3:11" ht="30.75" customHeight="1">
      <c r="C6" s="158"/>
      <c r="D6" s="62">
        <v>0.33333333333333298</v>
      </c>
      <c r="E6" s="63">
        <v>4.7</v>
      </c>
      <c r="F6" s="63">
        <v>20</v>
      </c>
      <c r="G6" s="63">
        <v>125</v>
      </c>
      <c r="H6" s="63">
        <v>45</v>
      </c>
      <c r="I6" s="63">
        <v>120</v>
      </c>
      <c r="J6" s="63">
        <v>55</v>
      </c>
      <c r="K6" s="63"/>
    </row>
    <row r="7" spans="3:11" ht="30.75" customHeight="1">
      <c r="C7" s="158"/>
      <c r="D7" s="62">
        <v>0.375</v>
      </c>
      <c r="E7" s="63"/>
      <c r="F7" s="63">
        <v>14</v>
      </c>
      <c r="G7" s="63">
        <v>115</v>
      </c>
      <c r="H7" s="63">
        <v>0</v>
      </c>
      <c r="I7" s="63">
        <v>0</v>
      </c>
      <c r="J7" s="63"/>
      <c r="K7" s="63"/>
    </row>
    <row r="8" spans="3:11" ht="30.75" customHeight="1">
      <c r="C8" s="158"/>
      <c r="D8" s="62">
        <v>0.41666666666666702</v>
      </c>
      <c r="E8" s="63"/>
      <c r="F8" s="63">
        <v>11</v>
      </c>
      <c r="G8" s="63">
        <v>55</v>
      </c>
      <c r="H8" s="63">
        <v>25</v>
      </c>
      <c r="I8" s="63">
        <v>0</v>
      </c>
      <c r="J8" s="63"/>
      <c r="K8" s="63"/>
    </row>
    <row r="9" spans="3:11" ht="30.75" customHeight="1">
      <c r="C9" s="158"/>
      <c r="D9" s="62">
        <v>0.45833333333333298</v>
      </c>
      <c r="E9" s="63"/>
      <c r="F9" s="63">
        <v>5</v>
      </c>
      <c r="G9" s="63"/>
      <c r="H9" s="63">
        <v>0</v>
      </c>
      <c r="I9" s="63">
        <v>0</v>
      </c>
      <c r="J9" s="63"/>
      <c r="K9" s="63"/>
    </row>
    <row r="10" spans="3:11" ht="30.75" customHeight="1">
      <c r="C10" s="158"/>
      <c r="D10" s="62">
        <v>0.5</v>
      </c>
      <c r="E10" s="63"/>
      <c r="F10" s="63">
        <v>3</v>
      </c>
      <c r="G10" s="63"/>
      <c r="H10" s="63"/>
      <c r="I10" s="63">
        <v>20</v>
      </c>
      <c r="J10" s="63"/>
      <c r="K10" s="63"/>
    </row>
    <row r="11" spans="3:11" ht="30.75" customHeight="1">
      <c r="C11" s="158"/>
      <c r="D11" s="62">
        <v>0.54166666666666696</v>
      </c>
      <c r="E11" s="63"/>
      <c r="F11" s="63">
        <v>1</v>
      </c>
      <c r="G11" s="63"/>
      <c r="H11" s="63"/>
      <c r="I11" s="63">
        <v>0</v>
      </c>
      <c r="J11" s="63"/>
      <c r="K11" s="63"/>
    </row>
    <row r="12" spans="3:11" ht="30.75" customHeight="1">
      <c r="C12" s="158"/>
      <c r="D12" s="62">
        <v>0.58333333333333404</v>
      </c>
      <c r="E12" s="63"/>
      <c r="F12" s="63">
        <v>0</v>
      </c>
      <c r="G12" s="63"/>
      <c r="H12" s="63"/>
      <c r="I12" s="63">
        <v>0</v>
      </c>
      <c r="J12" s="63"/>
      <c r="K12" s="63"/>
    </row>
    <row r="13" spans="3:11" ht="30.75" customHeight="1">
      <c r="C13" s="158"/>
      <c r="D13" s="62">
        <v>0.60416666666666663</v>
      </c>
      <c r="E13" s="63"/>
      <c r="F13" s="63">
        <v>0</v>
      </c>
      <c r="G13" s="63"/>
      <c r="H13" s="63"/>
      <c r="I13" s="63">
        <v>0</v>
      </c>
      <c r="J13" s="63"/>
      <c r="K13" s="63"/>
    </row>
    <row r="15" spans="3:11" ht="37.5">
      <c r="C15" s="56" t="s">
        <v>331</v>
      </c>
      <c r="D15" s="156" t="s">
        <v>14</v>
      </c>
      <c r="E15" s="157" t="s">
        <v>332</v>
      </c>
      <c r="F15" s="157"/>
      <c r="G15" s="157"/>
      <c r="H15" s="157"/>
      <c r="I15" s="157"/>
      <c r="J15" s="157"/>
      <c r="K15" s="157"/>
    </row>
    <row r="16" spans="3:11" ht="30">
      <c r="C16" s="158" t="s">
        <v>3</v>
      </c>
      <c r="D16" s="156"/>
      <c r="E16" s="58" t="s">
        <v>333</v>
      </c>
      <c r="F16" s="58" t="s">
        <v>334</v>
      </c>
      <c r="G16" s="58" t="s">
        <v>335</v>
      </c>
      <c r="H16" s="58" t="s">
        <v>336</v>
      </c>
      <c r="I16" s="58" t="s">
        <v>337</v>
      </c>
      <c r="J16" s="58" t="s">
        <v>338</v>
      </c>
      <c r="K16" s="58" t="s">
        <v>339</v>
      </c>
    </row>
    <row r="17" spans="3:11" ht="30.75" customHeight="1">
      <c r="C17" s="158"/>
      <c r="D17" s="60">
        <v>0.60416666666666663</v>
      </c>
      <c r="E17" s="61"/>
      <c r="F17" s="61"/>
      <c r="G17" s="61"/>
      <c r="H17" s="61"/>
      <c r="I17" s="61"/>
      <c r="J17" s="61"/>
      <c r="K17" s="61"/>
    </row>
    <row r="18" spans="3:11" ht="30.75" customHeight="1">
      <c r="C18" s="158"/>
      <c r="D18" s="62">
        <v>0.625</v>
      </c>
      <c r="E18" s="63"/>
      <c r="F18" s="63"/>
      <c r="G18" s="63"/>
      <c r="H18" s="63"/>
      <c r="I18" s="63"/>
      <c r="J18" s="63"/>
      <c r="K18" s="63"/>
    </row>
    <row r="19" spans="3:11" ht="30.75" customHeight="1">
      <c r="C19" s="158"/>
      <c r="D19" s="62">
        <v>0.66666666666666696</v>
      </c>
      <c r="E19" s="63"/>
      <c r="F19" s="63"/>
      <c r="G19" s="63"/>
      <c r="H19" s="63"/>
      <c r="I19" s="63"/>
      <c r="J19" s="63"/>
      <c r="K19" s="63"/>
    </row>
    <row r="20" spans="3:11" ht="30.75" customHeight="1">
      <c r="C20" s="158"/>
      <c r="D20" s="62">
        <v>0.70833333333333304</v>
      </c>
      <c r="E20" s="63"/>
      <c r="F20" s="63"/>
      <c r="G20" s="63"/>
      <c r="H20" s="63"/>
      <c r="I20" s="63"/>
      <c r="J20" s="63"/>
      <c r="K20" s="63"/>
    </row>
    <row r="21" spans="3:11" ht="30.75" customHeight="1">
      <c r="C21" s="158"/>
      <c r="D21" s="62">
        <v>0.75</v>
      </c>
      <c r="E21" s="63"/>
      <c r="F21" s="63"/>
      <c r="G21" s="63"/>
      <c r="H21" s="63"/>
      <c r="I21" s="63"/>
      <c r="J21" s="63"/>
      <c r="K21" s="63"/>
    </row>
    <row r="22" spans="3:11" ht="30.75" customHeight="1">
      <c r="C22" s="158"/>
      <c r="D22" s="62">
        <v>0.79166666666666696</v>
      </c>
      <c r="E22" s="63"/>
      <c r="F22" s="63"/>
      <c r="G22" s="63"/>
      <c r="H22" s="63"/>
      <c r="I22" s="63"/>
      <c r="J22" s="63"/>
      <c r="K22" s="63"/>
    </row>
    <row r="23" spans="3:11" ht="30.75" customHeight="1">
      <c r="C23" s="158"/>
      <c r="D23" s="62">
        <v>0.83333333333333304</v>
      </c>
      <c r="E23" s="63"/>
      <c r="F23" s="63"/>
      <c r="G23" s="63"/>
      <c r="H23" s="63"/>
      <c r="I23" s="63"/>
      <c r="J23" s="63"/>
      <c r="K23" s="63"/>
    </row>
    <row r="24" spans="3:11" ht="30.75" customHeight="1">
      <c r="C24" s="158"/>
      <c r="D24" s="62">
        <v>0.875</v>
      </c>
      <c r="E24" s="63"/>
      <c r="F24" s="63"/>
      <c r="G24" s="63"/>
      <c r="H24" s="63"/>
      <c r="I24" s="63"/>
      <c r="J24" s="63"/>
      <c r="K24" s="63"/>
    </row>
    <row r="25" spans="3:11" ht="30.75" customHeight="1">
      <c r="C25" s="158"/>
      <c r="D25" s="62">
        <v>0.91666666666666696</v>
      </c>
      <c r="E25" s="63"/>
      <c r="F25" s="63"/>
      <c r="G25" s="63"/>
      <c r="H25" s="63"/>
      <c r="I25" s="63"/>
      <c r="J25" s="63"/>
      <c r="K25" s="63"/>
    </row>
    <row r="27" spans="3:11" ht="37.5">
      <c r="C27" s="56" t="s">
        <v>331</v>
      </c>
      <c r="D27" s="156" t="s">
        <v>14</v>
      </c>
      <c r="E27" s="157" t="s">
        <v>332</v>
      </c>
      <c r="F27" s="157"/>
      <c r="G27" s="157"/>
      <c r="H27" s="157"/>
      <c r="I27" s="157"/>
      <c r="J27" s="157"/>
      <c r="K27" s="157"/>
    </row>
    <row r="28" spans="3:11" ht="30">
      <c r="C28" s="158" t="s">
        <v>3</v>
      </c>
      <c r="D28" s="156"/>
      <c r="E28" s="58" t="s">
        <v>333</v>
      </c>
      <c r="F28" s="58" t="s">
        <v>334</v>
      </c>
      <c r="G28" s="58" t="s">
        <v>335</v>
      </c>
      <c r="H28" s="58" t="s">
        <v>336</v>
      </c>
      <c r="I28" s="58" t="s">
        <v>337</v>
      </c>
      <c r="J28" s="58" t="s">
        <v>338</v>
      </c>
      <c r="K28" s="58" t="s">
        <v>339</v>
      </c>
    </row>
    <row r="29" spans="3:11" ht="30.75" customHeight="1">
      <c r="C29" s="158"/>
      <c r="D29" s="60">
        <v>0.91666666666666663</v>
      </c>
      <c r="E29" s="61"/>
      <c r="F29" s="61"/>
      <c r="G29" s="61"/>
      <c r="H29" s="61"/>
      <c r="I29" s="61"/>
      <c r="J29" s="61"/>
      <c r="K29" s="61"/>
    </row>
    <row r="30" spans="3:11" ht="30.75" customHeight="1">
      <c r="C30" s="158"/>
      <c r="D30" s="62">
        <v>0.95833333333333304</v>
      </c>
      <c r="E30" s="63"/>
      <c r="F30" s="63"/>
      <c r="G30" s="63"/>
      <c r="H30" s="63"/>
      <c r="I30" s="63"/>
      <c r="J30" s="63"/>
      <c r="K30" s="63"/>
    </row>
    <row r="31" spans="3:11" ht="30.75" customHeight="1">
      <c r="C31" s="158"/>
      <c r="D31" s="62">
        <v>1</v>
      </c>
      <c r="E31" s="63"/>
      <c r="F31" s="63"/>
      <c r="G31" s="63"/>
      <c r="H31" s="63"/>
      <c r="I31" s="63"/>
      <c r="J31" s="63"/>
      <c r="K31" s="63"/>
    </row>
    <row r="32" spans="3:11" ht="30.75" customHeight="1">
      <c r="C32" s="158"/>
      <c r="D32" s="62">
        <v>1.0416666666666701</v>
      </c>
      <c r="E32" s="63"/>
      <c r="F32" s="63"/>
      <c r="G32" s="63"/>
      <c r="H32" s="63"/>
      <c r="I32" s="63"/>
      <c r="J32" s="63"/>
      <c r="K32" s="63"/>
    </row>
    <row r="33" spans="3:11" ht="30.75" customHeight="1">
      <c r="C33" s="158"/>
      <c r="D33" s="62">
        <v>1.0833333333333299</v>
      </c>
      <c r="E33" s="63"/>
      <c r="F33" s="63"/>
      <c r="G33" s="63"/>
      <c r="H33" s="63"/>
      <c r="I33" s="63"/>
      <c r="J33" s="63"/>
      <c r="K33" s="63"/>
    </row>
    <row r="34" spans="3:11" ht="30.75" customHeight="1">
      <c r="C34" s="158"/>
      <c r="D34" s="62">
        <v>1.125</v>
      </c>
      <c r="E34" s="63"/>
      <c r="F34" s="63"/>
      <c r="G34" s="63"/>
      <c r="H34" s="63"/>
      <c r="I34" s="63"/>
      <c r="J34" s="63"/>
      <c r="K34" s="63"/>
    </row>
    <row r="35" spans="3:11" ht="30.75" customHeight="1">
      <c r="C35" s="158"/>
      <c r="D35" s="62">
        <v>1.1666666666666701</v>
      </c>
      <c r="E35" s="63"/>
      <c r="F35" s="63"/>
      <c r="G35" s="63"/>
      <c r="H35" s="63"/>
      <c r="I35" s="63"/>
      <c r="J35" s="63"/>
      <c r="K35" s="63"/>
    </row>
    <row r="36" spans="3:11" ht="30.75" customHeight="1">
      <c r="C36" s="158"/>
      <c r="D36" s="62">
        <v>1.2083333333333299</v>
      </c>
      <c r="E36" s="63"/>
      <c r="F36" s="63"/>
      <c r="G36" s="63"/>
      <c r="H36" s="63"/>
      <c r="I36" s="63"/>
      <c r="J36" s="63"/>
      <c r="K36" s="63"/>
    </row>
    <row r="37" spans="3:11" ht="30.75" customHeight="1">
      <c r="C37" s="158"/>
      <c r="D37" s="62">
        <v>1.25</v>
      </c>
      <c r="E37" s="63"/>
      <c r="F37" s="63"/>
      <c r="G37" s="63"/>
      <c r="H37" s="63"/>
      <c r="I37" s="63"/>
      <c r="J37" s="63"/>
      <c r="K37" s="63"/>
    </row>
    <row r="38" spans="3:11" ht="30.75" customHeight="1">
      <c r="C38" s="158"/>
      <c r="D38" s="62">
        <v>1.2916666666666601</v>
      </c>
      <c r="E38" s="63"/>
      <c r="F38" s="63"/>
      <c r="G38" s="63"/>
      <c r="H38" s="63"/>
      <c r="I38" s="63"/>
      <c r="J38" s="63"/>
      <c r="K38" s="63"/>
    </row>
  </sheetData>
  <mergeCells count="9">
    <mergeCell ref="D27:D28"/>
    <mergeCell ref="E27:K27"/>
    <mergeCell ref="C28:C38"/>
    <mergeCell ref="D3:D4"/>
    <mergeCell ref="E3:K3"/>
    <mergeCell ref="C4:C13"/>
    <mergeCell ref="D15:D16"/>
    <mergeCell ref="E15:K15"/>
    <mergeCell ref="C16:C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K23"/>
  <sheetViews>
    <sheetView workbookViewId="0">
      <selection activeCell="G6" sqref="G6"/>
    </sheetView>
  </sheetViews>
  <sheetFormatPr defaultRowHeight="15.75"/>
  <cols>
    <col min="1" max="1" width="9.140625" style="37"/>
    <col min="2" max="2" width="12.42578125" style="37" customWidth="1"/>
    <col min="3" max="3" width="14.5703125" style="37" customWidth="1"/>
    <col min="4" max="4" width="29.42578125" style="37" customWidth="1"/>
    <col min="5" max="5" width="29.85546875" style="37" customWidth="1"/>
    <col min="6" max="6" width="24.85546875" style="37" customWidth="1"/>
    <col min="7" max="7" width="20.7109375" style="37" customWidth="1"/>
    <col min="8" max="8" width="33.28515625" style="37" customWidth="1"/>
    <col min="9" max="9" width="32" style="37" customWidth="1"/>
    <col min="10" max="10" width="22.140625" style="37" customWidth="1"/>
    <col min="11" max="11" width="30.140625" style="37" customWidth="1"/>
    <col min="12" max="16384" width="9.140625" style="37"/>
  </cols>
  <sheetData>
    <row r="1" spans="2:11" ht="16.5">
      <c r="B1" s="38" t="s">
        <v>257</v>
      </c>
      <c r="C1" s="39" t="s">
        <v>258</v>
      </c>
      <c r="D1" s="40"/>
      <c r="E1" s="40"/>
    </row>
    <row r="2" spans="2:11">
      <c r="B2" s="40" t="s">
        <v>259</v>
      </c>
      <c r="C2" s="40">
        <v>9</v>
      </c>
      <c r="D2" s="41" t="s">
        <v>260</v>
      </c>
      <c r="E2" s="159" t="s">
        <v>261</v>
      </c>
    </row>
    <row r="3" spans="2:11">
      <c r="B3" s="40" t="s">
        <v>262</v>
      </c>
      <c r="C3" s="40" t="s">
        <v>263</v>
      </c>
      <c r="D3" s="40" t="s">
        <v>264</v>
      </c>
      <c r="E3" s="160"/>
    </row>
    <row r="4" spans="2:11">
      <c r="B4" s="40" t="s">
        <v>265</v>
      </c>
      <c r="C4" s="40">
        <v>10</v>
      </c>
      <c r="D4" s="40" t="s">
        <v>266</v>
      </c>
      <c r="E4" s="160"/>
    </row>
    <row r="5" spans="2:11">
      <c r="B5" s="40" t="s">
        <v>267</v>
      </c>
      <c r="C5" s="40" t="s">
        <v>268</v>
      </c>
      <c r="D5" s="40" t="s">
        <v>269</v>
      </c>
      <c r="E5" s="160"/>
    </row>
    <row r="6" spans="2:11">
      <c r="B6" s="40" t="s">
        <v>270</v>
      </c>
      <c r="C6" s="40">
        <v>11</v>
      </c>
      <c r="D6" s="40" t="s">
        <v>271</v>
      </c>
      <c r="E6" s="160"/>
    </row>
    <row r="7" spans="2:11">
      <c r="B7" s="40" t="s">
        <v>272</v>
      </c>
      <c r="C7" s="40">
        <v>12</v>
      </c>
      <c r="D7" s="40" t="s">
        <v>273</v>
      </c>
      <c r="E7" s="161"/>
    </row>
    <row r="8" spans="2:11" ht="16.5">
      <c r="B8" s="38" t="s">
        <v>274</v>
      </c>
      <c r="C8" s="39" t="s">
        <v>258</v>
      </c>
      <c r="D8" s="40"/>
      <c r="E8" s="40"/>
    </row>
    <row r="9" spans="2:11">
      <c r="B9" s="42" t="s">
        <v>275</v>
      </c>
      <c r="C9" s="40">
        <v>5</v>
      </c>
      <c r="D9" s="41" t="s">
        <v>276</v>
      </c>
      <c r="E9" s="159" t="s">
        <v>261</v>
      </c>
    </row>
    <row r="10" spans="2:11">
      <c r="B10" s="43" t="s">
        <v>277</v>
      </c>
      <c r="C10" s="40">
        <v>6</v>
      </c>
      <c r="D10" s="40" t="s">
        <v>278</v>
      </c>
      <c r="E10" s="160"/>
    </row>
    <row r="11" spans="2:11">
      <c r="B11" s="44" t="s">
        <v>279</v>
      </c>
      <c r="C11" s="40">
        <v>7</v>
      </c>
      <c r="D11" s="40" t="s">
        <v>280</v>
      </c>
      <c r="E11" s="160"/>
    </row>
    <row r="12" spans="2:11" ht="20.25">
      <c r="B12" s="45" t="s">
        <v>281</v>
      </c>
      <c r="C12" s="40" t="s">
        <v>282</v>
      </c>
      <c r="D12" s="40" t="s">
        <v>283</v>
      </c>
      <c r="E12" s="161"/>
      <c r="G12" s="162" t="s">
        <v>284</v>
      </c>
      <c r="H12" s="162"/>
      <c r="I12" s="162"/>
      <c r="J12" s="162"/>
      <c r="K12" s="162"/>
    </row>
    <row r="13" spans="2:11" ht="16.5">
      <c r="B13" s="44" t="s">
        <v>285</v>
      </c>
      <c r="C13" s="40">
        <v>8</v>
      </c>
      <c r="D13" s="40"/>
      <c r="E13" s="40"/>
      <c r="G13" s="163" t="s">
        <v>286</v>
      </c>
      <c r="H13" s="163"/>
      <c r="I13" s="163"/>
      <c r="J13" s="163"/>
      <c r="K13" s="163"/>
    </row>
    <row r="14" spans="2:11" ht="16.5">
      <c r="B14" s="38" t="s">
        <v>287</v>
      </c>
      <c r="C14" s="39" t="s">
        <v>258</v>
      </c>
      <c r="D14" s="40" t="s">
        <v>288</v>
      </c>
      <c r="E14" s="40"/>
      <c r="F14" s="46" t="s">
        <v>258</v>
      </c>
      <c r="G14" s="40">
        <v>1</v>
      </c>
      <c r="H14" s="40">
        <v>2</v>
      </c>
      <c r="I14" s="40">
        <v>3</v>
      </c>
      <c r="J14" s="40">
        <v>4</v>
      </c>
      <c r="K14" s="40">
        <v>5</v>
      </c>
    </row>
    <row r="15" spans="2:11">
      <c r="B15" s="47" t="s">
        <v>289</v>
      </c>
      <c r="C15" s="40">
        <v>1</v>
      </c>
      <c r="D15" s="48" t="s">
        <v>290</v>
      </c>
      <c r="E15" s="49" t="s">
        <v>291</v>
      </c>
      <c r="F15" s="46">
        <v>3</v>
      </c>
      <c r="G15" s="164" t="s">
        <v>292</v>
      </c>
      <c r="H15" s="164" t="s">
        <v>293</v>
      </c>
      <c r="I15" s="164" t="s">
        <v>294</v>
      </c>
      <c r="J15" s="164" t="s">
        <v>295</v>
      </c>
      <c r="K15" s="164" t="s">
        <v>296</v>
      </c>
    </row>
    <row r="16" spans="2:11">
      <c r="B16" s="50" t="s">
        <v>297</v>
      </c>
      <c r="C16" s="51" t="s">
        <v>298</v>
      </c>
      <c r="D16" s="48" t="s">
        <v>299</v>
      </c>
      <c r="E16" s="52" t="s">
        <v>300</v>
      </c>
      <c r="F16" s="46">
        <v>4</v>
      </c>
      <c r="G16" s="164"/>
      <c r="H16" s="164"/>
      <c r="I16" s="164"/>
      <c r="J16" s="164"/>
      <c r="K16" s="164"/>
    </row>
    <row r="17" spans="2:11" ht="44.25" customHeight="1">
      <c r="B17" s="53" t="s">
        <v>301</v>
      </c>
      <c r="C17" s="40">
        <v>2</v>
      </c>
      <c r="D17" s="40"/>
      <c r="E17" s="40"/>
      <c r="F17" s="46"/>
      <c r="G17" s="164"/>
      <c r="H17" s="164"/>
      <c r="I17" s="164"/>
      <c r="J17" s="164"/>
      <c r="K17" s="164"/>
    </row>
    <row r="18" spans="2:11" ht="63">
      <c r="B18" s="54" t="s">
        <v>302</v>
      </c>
      <c r="C18" s="55" t="s">
        <v>261</v>
      </c>
      <c r="D18" s="163" t="s">
        <v>303</v>
      </c>
      <c r="E18" s="163"/>
      <c r="F18" s="163"/>
      <c r="G18" s="40" t="s">
        <v>304</v>
      </c>
      <c r="H18" s="40" t="s">
        <v>305</v>
      </c>
      <c r="I18" s="40" t="s">
        <v>306</v>
      </c>
      <c r="J18" s="40" t="s">
        <v>307</v>
      </c>
      <c r="K18" s="40" t="s">
        <v>308</v>
      </c>
    </row>
    <row r="19" spans="2:11" ht="16.5">
      <c r="B19" s="40" t="s">
        <v>309</v>
      </c>
      <c r="C19" s="164" t="s">
        <v>310</v>
      </c>
      <c r="D19" s="163" t="s">
        <v>311</v>
      </c>
      <c r="E19" s="163"/>
      <c r="F19" s="163"/>
      <c r="G19" s="164" t="s">
        <v>312</v>
      </c>
      <c r="H19" s="164" t="s">
        <v>313</v>
      </c>
      <c r="I19" s="164" t="s">
        <v>314</v>
      </c>
      <c r="J19" s="164" t="s">
        <v>315</v>
      </c>
      <c r="K19" s="164" t="s">
        <v>316</v>
      </c>
    </row>
    <row r="20" spans="2:11" ht="64.5">
      <c r="B20" s="40" t="s">
        <v>317</v>
      </c>
      <c r="C20" s="164"/>
      <c r="D20" s="41" t="s">
        <v>318</v>
      </c>
      <c r="E20" s="40" t="s">
        <v>319</v>
      </c>
      <c r="F20" s="40" t="s">
        <v>320</v>
      </c>
      <c r="G20" s="164"/>
      <c r="H20" s="164"/>
      <c r="I20" s="164"/>
      <c r="J20" s="164"/>
      <c r="K20" s="164"/>
    </row>
    <row r="21" spans="2:11" ht="48">
      <c r="B21" s="40" t="s">
        <v>321</v>
      </c>
      <c r="C21" s="164"/>
      <c r="D21" s="41" t="s">
        <v>322</v>
      </c>
      <c r="E21" s="41" t="s">
        <v>323</v>
      </c>
      <c r="F21" s="40" t="s">
        <v>324</v>
      </c>
      <c r="G21" s="164"/>
      <c r="H21" s="164"/>
      <c r="I21" s="164"/>
      <c r="J21" s="164"/>
      <c r="K21" s="164"/>
    </row>
    <row r="22" spans="2:11" ht="63.75">
      <c r="B22" s="40" t="s">
        <v>325</v>
      </c>
      <c r="C22" s="164"/>
      <c r="D22" s="40" t="s">
        <v>326</v>
      </c>
      <c r="E22" s="40" t="s">
        <v>327</v>
      </c>
      <c r="F22" s="40" t="s">
        <v>328</v>
      </c>
      <c r="G22" s="164"/>
      <c r="H22" s="164"/>
      <c r="I22" s="164"/>
      <c r="J22" s="164"/>
      <c r="K22" s="164"/>
    </row>
    <row r="23" spans="2:11">
      <c r="B23" s="40" t="s">
        <v>329</v>
      </c>
      <c r="C23" s="164"/>
      <c r="D23" s="164" t="s">
        <v>330</v>
      </c>
      <c r="E23" s="164"/>
      <c r="F23" s="164"/>
      <c r="G23" s="164"/>
      <c r="H23" s="164"/>
      <c r="I23" s="164"/>
      <c r="J23" s="164"/>
      <c r="K23" s="40"/>
    </row>
  </sheetData>
  <mergeCells count="18">
    <mergeCell ref="J19:J23"/>
    <mergeCell ref="K19:K22"/>
    <mergeCell ref="D23:F23"/>
    <mergeCell ref="D18:F18"/>
    <mergeCell ref="C19:C23"/>
    <mergeCell ref="D19:F19"/>
    <mergeCell ref="G19:G23"/>
    <mergeCell ref="H19:H23"/>
    <mergeCell ref="I19:I23"/>
    <mergeCell ref="E2:E7"/>
    <mergeCell ref="E9:E12"/>
    <mergeCell ref="G12:K12"/>
    <mergeCell ref="G13:K13"/>
    <mergeCell ref="G15:G17"/>
    <mergeCell ref="H15:H17"/>
    <mergeCell ref="I15:I17"/>
    <mergeCell ref="J15:J17"/>
    <mergeCell ref="K15:K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3:G6"/>
  <sheetViews>
    <sheetView workbookViewId="0">
      <selection activeCell="F13" sqref="F13"/>
    </sheetView>
  </sheetViews>
  <sheetFormatPr defaultRowHeight="15.75"/>
  <cols>
    <col min="1" max="1" width="9.140625" style="1"/>
    <col min="2" max="2" width="21.140625" style="1" customWidth="1"/>
    <col min="3" max="3" width="35.28515625" style="1" customWidth="1"/>
    <col min="4" max="4" width="23.7109375" style="1" customWidth="1"/>
    <col min="5" max="5" width="28" style="1" customWidth="1"/>
    <col min="6" max="6" width="25.140625" style="1" customWidth="1"/>
    <col min="7" max="7" width="32.42578125" style="1" customWidth="1"/>
    <col min="8" max="16384" width="9.140625" style="1"/>
  </cols>
  <sheetData>
    <row r="3" spans="2:7" ht="31.5">
      <c r="B3" s="16" t="s">
        <v>256</v>
      </c>
      <c r="C3" s="11" t="s">
        <v>242</v>
      </c>
      <c r="D3" s="11" t="s">
        <v>243</v>
      </c>
      <c r="E3" s="11" t="s">
        <v>246</v>
      </c>
      <c r="F3" s="11" t="s">
        <v>248</v>
      </c>
      <c r="G3" s="11" t="s">
        <v>250</v>
      </c>
    </row>
    <row r="4" spans="2:7" ht="63">
      <c r="B4" s="11" t="s">
        <v>149</v>
      </c>
      <c r="C4" s="35" t="s">
        <v>244</v>
      </c>
      <c r="D4" s="35" t="s">
        <v>245</v>
      </c>
      <c r="E4" s="35" t="s">
        <v>247</v>
      </c>
      <c r="F4" s="35" t="s">
        <v>249</v>
      </c>
      <c r="G4" s="35" t="s">
        <v>251</v>
      </c>
    </row>
    <row r="5" spans="2:7" ht="63">
      <c r="B5" s="11" t="s">
        <v>150</v>
      </c>
      <c r="C5" s="35" t="s">
        <v>252</v>
      </c>
      <c r="D5" s="35" t="s">
        <v>253</v>
      </c>
      <c r="E5" s="35" t="s">
        <v>254</v>
      </c>
      <c r="F5" s="2"/>
      <c r="G5" s="2"/>
    </row>
    <row r="6" spans="2:7" ht="31.5">
      <c r="B6" s="11" t="s">
        <v>241</v>
      </c>
      <c r="C6" s="36" t="s">
        <v>255</v>
      </c>
      <c r="D6" s="2"/>
      <c r="E6" s="2"/>
      <c r="F6" s="2"/>
      <c r="G6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3:R17"/>
  <sheetViews>
    <sheetView workbookViewId="0">
      <selection activeCell="I20" sqref="I20"/>
    </sheetView>
  </sheetViews>
  <sheetFormatPr defaultRowHeight="15.75"/>
  <cols>
    <col min="1" max="1" width="9.140625" style="1"/>
    <col min="2" max="2" width="15.42578125" style="1" customWidth="1"/>
    <col min="3" max="3" width="15.140625" style="1" customWidth="1"/>
    <col min="4" max="4" width="18.42578125" style="1" bestFit="1" customWidth="1"/>
    <col min="5" max="5" width="15.7109375" style="1" customWidth="1"/>
    <col min="6" max="6" width="15.28515625" style="1" bestFit="1" customWidth="1"/>
    <col min="7" max="9" width="18.5703125" style="1" customWidth="1"/>
    <col min="10" max="10" width="19.5703125" style="1" customWidth="1"/>
    <col min="11" max="11" width="15.85546875" style="1" customWidth="1"/>
    <col min="12" max="12" width="18.7109375" style="1" customWidth="1"/>
    <col min="13" max="13" width="17.42578125" style="1" customWidth="1"/>
    <col min="14" max="14" width="18.5703125" style="1" customWidth="1"/>
    <col min="15" max="15" width="13.140625" style="1" bestFit="1" customWidth="1"/>
    <col min="16" max="16" width="19.28515625" style="1" customWidth="1"/>
    <col min="17" max="17" width="9.140625" style="1"/>
    <col min="18" max="18" width="19" style="1" customWidth="1"/>
    <col min="19" max="16384" width="9.140625" style="1"/>
  </cols>
  <sheetData>
    <row r="3" spans="2:18" ht="31.5">
      <c r="B3" s="95" t="s">
        <v>14</v>
      </c>
      <c r="C3" s="95" t="s">
        <v>2</v>
      </c>
      <c r="D3" s="11" t="s">
        <v>136</v>
      </c>
      <c r="E3" s="11" t="s">
        <v>137</v>
      </c>
      <c r="F3" s="11" t="s">
        <v>138</v>
      </c>
      <c r="G3" s="11" t="s">
        <v>139</v>
      </c>
      <c r="H3" s="11" t="s">
        <v>137</v>
      </c>
      <c r="I3" s="11" t="s">
        <v>138</v>
      </c>
      <c r="J3" s="12" t="s">
        <v>140</v>
      </c>
      <c r="K3" s="11" t="s">
        <v>137</v>
      </c>
      <c r="L3" s="11" t="s">
        <v>138</v>
      </c>
    </row>
    <row r="4" spans="2:18">
      <c r="B4" s="95"/>
      <c r="C4" s="95"/>
      <c r="D4" s="165" t="s">
        <v>142</v>
      </c>
      <c r="E4" s="166"/>
      <c r="F4" s="167"/>
      <c r="G4" s="165" t="s">
        <v>141</v>
      </c>
      <c r="H4" s="166"/>
      <c r="I4" s="167"/>
      <c r="J4" s="95" t="s">
        <v>143</v>
      </c>
      <c r="K4" s="95"/>
      <c r="L4" s="95"/>
    </row>
    <row r="5" spans="2:18">
      <c r="B5" s="95" t="s">
        <v>0</v>
      </c>
      <c r="C5" s="3">
        <v>41548</v>
      </c>
      <c r="D5" s="2">
        <v>0.35499999999999998</v>
      </c>
      <c r="E5" s="2">
        <v>0.315</v>
      </c>
      <c r="F5" s="5">
        <f>(E5-D5)/D5</f>
        <v>-0.11267605633802812</v>
      </c>
      <c r="G5" s="4">
        <f>D5*6500*3</f>
        <v>6922.5</v>
      </c>
      <c r="H5" s="4">
        <v>6500</v>
      </c>
      <c r="I5" s="5">
        <f>(H5-G5)/G5</f>
        <v>-6.1032863849765258E-2</v>
      </c>
      <c r="J5" s="2">
        <v>4.4999999999999998E-2</v>
      </c>
      <c r="K5" s="2">
        <f>0.065</f>
        <v>6.5000000000000002E-2</v>
      </c>
      <c r="L5" s="5">
        <f>(J5-K5)/J5</f>
        <v>-0.44444444444444453</v>
      </c>
    </row>
    <row r="6" spans="2:18">
      <c r="B6" s="95"/>
      <c r="C6" s="3">
        <v>41579</v>
      </c>
      <c r="D6" s="5">
        <f>D5*1.05</f>
        <v>0.37274999999999997</v>
      </c>
      <c r="E6" s="5">
        <v>0.32500000000000001</v>
      </c>
      <c r="F6" s="5">
        <f t="shared" ref="F6:F10" si="0">(E6-D6)/D6</f>
        <v>-0.12810194500335337</v>
      </c>
      <c r="G6" s="4">
        <f>D6*6500*3</f>
        <v>7268.625</v>
      </c>
      <c r="H6" s="4">
        <v>7300</v>
      </c>
      <c r="I6" s="5">
        <f t="shared" ref="I6:I10" si="1">(H6-G6)/G6</f>
        <v>4.3164972742437534E-3</v>
      </c>
      <c r="J6" s="5">
        <f>J5*0.965</f>
        <v>4.3424999999999998E-2</v>
      </c>
      <c r="K6" s="2">
        <f>0.037</f>
        <v>3.6999999999999998E-2</v>
      </c>
      <c r="L6" s="5">
        <f t="shared" ref="L6:L10" si="2">(J6-K6)/J6</f>
        <v>0.14795624640184227</v>
      </c>
    </row>
    <row r="7" spans="2:18">
      <c r="B7" s="95"/>
      <c r="C7" s="3">
        <v>41609</v>
      </c>
      <c r="D7" s="5">
        <f t="shared" ref="D7:D8" si="3">D6*1.05</f>
        <v>0.3913875</v>
      </c>
      <c r="E7" s="5">
        <v>0.39500000000000002</v>
      </c>
      <c r="F7" s="5">
        <f t="shared" si="0"/>
        <v>9.2299830730414711E-3</v>
      </c>
      <c r="G7" s="4">
        <f t="shared" ref="G7:G10" si="4">D7*6500*3</f>
        <v>7632.0562500000005</v>
      </c>
      <c r="H7" s="4">
        <v>7800</v>
      </c>
      <c r="I7" s="5">
        <f t="shared" si="1"/>
        <v>2.2005046149915292E-2</v>
      </c>
      <c r="J7" s="5">
        <f t="shared" ref="J7:J10" si="5">J6*0.965</f>
        <v>4.1905124999999994E-2</v>
      </c>
      <c r="K7" s="2">
        <v>3.7999999999999999E-2</v>
      </c>
      <c r="L7" s="5">
        <f t="shared" si="2"/>
        <v>9.3189675487186735E-2</v>
      </c>
    </row>
    <row r="8" spans="2:18">
      <c r="B8" s="95" t="s">
        <v>1</v>
      </c>
      <c r="C8" s="3">
        <v>41640</v>
      </c>
      <c r="D8" s="5">
        <f t="shared" si="3"/>
        <v>0.410956875</v>
      </c>
      <c r="E8" s="5">
        <v>0.41499999999999998</v>
      </c>
      <c r="F8" s="5">
        <f t="shared" si="0"/>
        <v>9.8383194100353736E-3</v>
      </c>
      <c r="G8" s="4">
        <f t="shared" si="4"/>
        <v>8013.6590624999999</v>
      </c>
      <c r="H8" s="4">
        <v>8115</v>
      </c>
      <c r="I8" s="5">
        <f t="shared" si="1"/>
        <v>1.2646025580776959E-2</v>
      </c>
      <c r="J8" s="5">
        <f t="shared" si="5"/>
        <v>4.0438445624999993E-2</v>
      </c>
      <c r="K8" s="2">
        <v>3.5000000000000003E-2</v>
      </c>
      <c r="L8" s="5">
        <f t="shared" si="2"/>
        <v>0.13448700960053259</v>
      </c>
    </row>
    <row r="9" spans="2:18">
      <c r="B9" s="95"/>
      <c r="C9" s="3">
        <v>41671</v>
      </c>
      <c r="D9" s="5">
        <v>0.41099999999999998</v>
      </c>
      <c r="E9" s="5">
        <v>0.41499999999999998</v>
      </c>
      <c r="F9" s="5">
        <f t="shared" si="0"/>
        <v>9.7323600973236099E-3</v>
      </c>
      <c r="G9" s="4">
        <f t="shared" si="4"/>
        <v>8014.5</v>
      </c>
      <c r="H9" s="4">
        <v>8200</v>
      </c>
      <c r="I9" s="5">
        <f t="shared" si="1"/>
        <v>2.3145548692993949E-2</v>
      </c>
      <c r="J9" s="5">
        <f t="shared" si="5"/>
        <v>3.9023100028124993E-2</v>
      </c>
      <c r="K9" s="2">
        <v>3.5000000000000003E-2</v>
      </c>
      <c r="L9" s="5">
        <f t="shared" si="2"/>
        <v>0.10309534673630322</v>
      </c>
    </row>
    <row r="10" spans="2:18">
      <c r="B10" s="95"/>
      <c r="C10" s="3">
        <v>41699</v>
      </c>
      <c r="D10" s="5">
        <v>0.41099999999999998</v>
      </c>
      <c r="E10" s="5">
        <v>0.42</v>
      </c>
      <c r="F10" s="5">
        <f t="shared" si="0"/>
        <v>2.1897810218978124E-2</v>
      </c>
      <c r="G10" s="4">
        <f t="shared" si="4"/>
        <v>8014.5</v>
      </c>
      <c r="H10" s="4">
        <v>8300</v>
      </c>
      <c r="I10" s="5">
        <f t="shared" si="1"/>
        <v>3.5622933433152412E-2</v>
      </c>
      <c r="J10" s="5">
        <f t="shared" si="5"/>
        <v>3.7657291527140618E-2</v>
      </c>
      <c r="K10" s="2">
        <v>3.5000000000000003E-2</v>
      </c>
      <c r="L10" s="5">
        <f t="shared" si="2"/>
        <v>7.056512615160955E-2</v>
      </c>
    </row>
    <row r="11" spans="2:18" ht="47.25" customHeight="1">
      <c r="B11" s="166" t="s">
        <v>148</v>
      </c>
      <c r="C11" s="167"/>
      <c r="D11" s="11" t="s">
        <v>144</v>
      </c>
      <c r="E11" s="11" t="s">
        <v>145</v>
      </c>
      <c r="F11" s="11" t="s">
        <v>146</v>
      </c>
      <c r="G11" s="11" t="s">
        <v>145</v>
      </c>
      <c r="H11" s="11" t="s">
        <v>147</v>
      </c>
      <c r="I11" s="11" t="s">
        <v>145</v>
      </c>
      <c r="J11" s="16" t="s">
        <v>149</v>
      </c>
      <c r="K11" s="95" t="s">
        <v>153</v>
      </c>
      <c r="L11" s="95"/>
      <c r="M11" s="95" t="s">
        <v>154</v>
      </c>
      <c r="N11" s="95"/>
      <c r="O11" s="95" t="s">
        <v>155</v>
      </c>
      <c r="P11" s="95"/>
      <c r="Q11" s="17" t="s">
        <v>150</v>
      </c>
      <c r="R11" s="18" t="s">
        <v>156</v>
      </c>
    </row>
    <row r="12" spans="2:18" ht="31.5">
      <c r="B12" s="95" t="s">
        <v>0</v>
      </c>
      <c r="C12" s="3">
        <v>41548</v>
      </c>
      <c r="D12" s="5">
        <f>F5</f>
        <v>-0.11267605633802812</v>
      </c>
      <c r="E12" s="5">
        <f>D12*0.45</f>
        <v>-5.070422535211265E-2</v>
      </c>
      <c r="F12" s="5">
        <f>I5</f>
        <v>-6.1032863849765258E-2</v>
      </c>
      <c r="G12" s="5">
        <f>F12*0.25</f>
        <v>-1.5258215962441314E-2</v>
      </c>
      <c r="H12" s="5">
        <f>L5</f>
        <v>-0.44444444444444453</v>
      </c>
      <c r="I12" s="5">
        <f>H12*0.3</f>
        <v>-0.13333333333333336</v>
      </c>
      <c r="J12" s="14">
        <f>(E12+G12+I12)</f>
        <v>-0.19929577464788734</v>
      </c>
      <c r="K12" s="19" t="s">
        <v>151</v>
      </c>
      <c r="L12" s="19" t="s">
        <v>152</v>
      </c>
      <c r="M12" s="20" t="s">
        <v>151</v>
      </c>
      <c r="N12" s="20" t="s">
        <v>152</v>
      </c>
      <c r="O12" s="20" t="s">
        <v>151</v>
      </c>
      <c r="P12" s="20" t="s">
        <v>152</v>
      </c>
      <c r="R12" s="15">
        <f>J12</f>
        <v>-0.19929577464788734</v>
      </c>
    </row>
    <row r="13" spans="2:18">
      <c r="B13" s="95"/>
      <c r="C13" s="3">
        <v>41579</v>
      </c>
      <c r="D13" s="5">
        <f t="shared" ref="D13:D17" si="6">F6</f>
        <v>-0.12810194500335337</v>
      </c>
      <c r="E13" s="5">
        <f t="shared" ref="E13:E17" si="7">D13*0.45</f>
        <v>-5.7645875251509014E-2</v>
      </c>
      <c r="F13" s="5">
        <f t="shared" ref="F13:F17" si="8">I6</f>
        <v>4.3164972742437534E-3</v>
      </c>
      <c r="G13" s="5">
        <f t="shared" ref="G13:G17" si="9">F13*0.25</f>
        <v>1.0791243185609384E-3</v>
      </c>
      <c r="H13" s="5">
        <f t="shared" ref="H13:H17" si="10">L6</f>
        <v>0.14795624640184227</v>
      </c>
      <c r="I13" s="5">
        <f t="shared" ref="I13:I17" si="11">H13*0.3</f>
        <v>4.4386873920552676E-2</v>
      </c>
      <c r="J13" s="14">
        <f t="shared" ref="J13:J17" si="12">(E13+G13+I13)</f>
        <v>-1.2179877012395403E-2</v>
      </c>
      <c r="K13" s="5">
        <f>(E6-D5)/D6</f>
        <v>-8.0482897384305765E-2</v>
      </c>
      <c r="L13" s="5">
        <f>K13*0.45</f>
        <v>-3.6217303822937592E-2</v>
      </c>
      <c r="M13" s="5">
        <f>(H6-G5)/G6</f>
        <v>5.1935544893291372E-2</v>
      </c>
      <c r="N13" s="5">
        <f>M13*0.25</f>
        <v>1.2983886223322843E-2</v>
      </c>
      <c r="O13" s="5">
        <f>(J5-K6)/J6</f>
        <v>0.18422567645365573</v>
      </c>
      <c r="P13" s="5">
        <f>O13*0.3</f>
        <v>5.5267702936096716E-2</v>
      </c>
      <c r="Q13" s="21">
        <f>(L13+N13+P13)*0.5</f>
        <v>1.6017142668240981E-2</v>
      </c>
      <c r="R13" s="22">
        <f>J13+Q13</f>
        <v>3.8372656558455787E-3</v>
      </c>
    </row>
    <row r="14" spans="2:18">
      <c r="B14" s="95"/>
      <c r="C14" s="3">
        <v>41609</v>
      </c>
      <c r="D14" s="5">
        <f t="shared" si="6"/>
        <v>9.2299830730414711E-3</v>
      </c>
      <c r="E14" s="5">
        <f t="shared" si="7"/>
        <v>4.1534923828686621E-3</v>
      </c>
      <c r="F14" s="5">
        <f t="shared" si="8"/>
        <v>2.2005046149915292E-2</v>
      </c>
      <c r="G14" s="5">
        <f t="shared" si="9"/>
        <v>5.5012615374788231E-3</v>
      </c>
      <c r="H14" s="5">
        <f t="shared" si="10"/>
        <v>9.3189675487186735E-2</v>
      </c>
      <c r="I14" s="5">
        <f t="shared" si="11"/>
        <v>2.795690264615602E-2</v>
      </c>
      <c r="J14" s="14">
        <f t="shared" si="12"/>
        <v>3.7611656566503504E-2</v>
      </c>
      <c r="K14" s="5">
        <f>(E7-D5)/D7</f>
        <v>0.10220050461499162</v>
      </c>
      <c r="L14" s="5">
        <f t="shared" ref="L14:L17" si="13">K14*0.45</f>
        <v>4.5990227076746229E-2</v>
      </c>
      <c r="M14" s="5">
        <f>(H7-G5)/G7</f>
        <v>0.11497556769186547</v>
      </c>
      <c r="N14" s="5">
        <f t="shared" ref="N14:N17" si="14">M14*0.25</f>
        <v>2.8743891922966367E-2</v>
      </c>
      <c r="O14" s="5">
        <f>(J5-K7)/J7</f>
        <v>0.16704400714709716</v>
      </c>
      <c r="P14" s="5">
        <f t="shared" ref="P14:P17" si="15">O14*0.3</f>
        <v>5.0113202144129149E-2</v>
      </c>
      <c r="Q14" s="21">
        <f t="shared" ref="Q14:Q17" si="16">(L14+N14+P14)*0.5</f>
        <v>6.2423660571920871E-2</v>
      </c>
      <c r="R14" s="22">
        <f t="shared" ref="R14:R17" si="17">J14+Q14</f>
        <v>0.10003531713842437</v>
      </c>
    </row>
    <row r="15" spans="2:18">
      <c r="B15" s="95" t="s">
        <v>1</v>
      </c>
      <c r="C15" s="3">
        <v>41640</v>
      </c>
      <c r="D15" s="5">
        <f t="shared" si="6"/>
        <v>9.8383194100353736E-3</v>
      </c>
      <c r="E15" s="5">
        <f t="shared" si="7"/>
        <v>4.4272437345159186E-3</v>
      </c>
      <c r="F15" s="5">
        <f t="shared" si="8"/>
        <v>1.2646025580776959E-2</v>
      </c>
      <c r="G15" s="5">
        <f t="shared" si="9"/>
        <v>3.1615063951942399E-3</v>
      </c>
      <c r="H15" s="5">
        <f t="shared" si="10"/>
        <v>0.13448700960053259</v>
      </c>
      <c r="I15" s="5">
        <f t="shared" si="11"/>
        <v>4.0346102880159773E-2</v>
      </c>
      <c r="J15" s="14">
        <f t="shared" si="12"/>
        <v>4.7934853009869931E-2</v>
      </c>
      <c r="K15" s="5">
        <f>(E8-D5)/D8</f>
        <v>0.14600072087855934</v>
      </c>
      <c r="L15" s="5">
        <f t="shared" si="13"/>
        <v>6.57003243953517E-2</v>
      </c>
      <c r="M15" s="5">
        <f>(H8-G5)/G8</f>
        <v>0.14880842704930086</v>
      </c>
      <c r="N15" s="5">
        <f t="shared" si="14"/>
        <v>3.7202106762325216E-2</v>
      </c>
      <c r="O15" s="5">
        <f>(J5-K8)/J8</f>
        <v>0.24728942582841912</v>
      </c>
      <c r="P15" s="5">
        <f t="shared" si="15"/>
        <v>7.4186827748525738E-2</v>
      </c>
      <c r="Q15" s="21">
        <f t="shared" si="16"/>
        <v>8.854462945310132E-2</v>
      </c>
      <c r="R15" s="22">
        <f t="shared" si="17"/>
        <v>0.13647948246297126</v>
      </c>
    </row>
    <row r="16" spans="2:18">
      <c r="B16" s="95"/>
      <c r="C16" s="3">
        <v>41671</v>
      </c>
      <c r="D16" s="5">
        <f t="shared" si="6"/>
        <v>9.7323600973236099E-3</v>
      </c>
      <c r="E16" s="5">
        <f t="shared" si="7"/>
        <v>4.3795620437956243E-3</v>
      </c>
      <c r="F16" s="5">
        <f t="shared" si="8"/>
        <v>2.3145548692993949E-2</v>
      </c>
      <c r="G16" s="5">
        <f t="shared" si="9"/>
        <v>5.7863871732484872E-3</v>
      </c>
      <c r="H16" s="5">
        <f t="shared" si="10"/>
        <v>0.10309534673630322</v>
      </c>
      <c r="I16" s="5">
        <f t="shared" si="11"/>
        <v>3.0928604020890964E-2</v>
      </c>
      <c r="J16" s="14">
        <f t="shared" si="12"/>
        <v>4.109455323793508E-2</v>
      </c>
      <c r="K16" s="5">
        <f>(E9-D5)/D9</f>
        <v>0.14598540145985403</v>
      </c>
      <c r="L16" s="5">
        <f t="shared" si="13"/>
        <v>6.569343065693431E-2</v>
      </c>
      <c r="M16" s="5">
        <f>(H9-G5)/G9</f>
        <v>0.15939859005552437</v>
      </c>
      <c r="N16" s="5">
        <f t="shared" si="14"/>
        <v>3.9849647513881092E-2</v>
      </c>
      <c r="O16" s="5">
        <f>(J5-K9)/J9</f>
        <v>0.25625847236105609</v>
      </c>
      <c r="P16" s="5">
        <f t="shared" si="15"/>
        <v>7.6877541708316829E-2</v>
      </c>
      <c r="Q16" s="21">
        <f t="shared" si="16"/>
        <v>9.1210309939566109E-2</v>
      </c>
      <c r="R16" s="22">
        <f t="shared" si="17"/>
        <v>0.13230486317750118</v>
      </c>
    </row>
    <row r="17" spans="2:18">
      <c r="B17" s="95"/>
      <c r="C17" s="3">
        <v>41699</v>
      </c>
      <c r="D17" s="5">
        <f t="shared" si="6"/>
        <v>2.1897810218978124E-2</v>
      </c>
      <c r="E17" s="5">
        <f t="shared" si="7"/>
        <v>9.8540145985401562E-3</v>
      </c>
      <c r="F17" s="5">
        <f t="shared" si="8"/>
        <v>3.5622933433152412E-2</v>
      </c>
      <c r="G17" s="5">
        <f t="shared" si="9"/>
        <v>8.9057333582881031E-3</v>
      </c>
      <c r="H17" s="5">
        <f t="shared" si="10"/>
        <v>7.056512615160955E-2</v>
      </c>
      <c r="I17" s="5">
        <f t="shared" si="11"/>
        <v>2.1169537845482863E-2</v>
      </c>
      <c r="J17" s="14">
        <f t="shared" si="12"/>
        <v>3.9929285802311122E-2</v>
      </c>
      <c r="K17" s="5">
        <f>(E10-D5)/D10</f>
        <v>0.15815085158150852</v>
      </c>
      <c r="L17" s="5">
        <f t="shared" si="13"/>
        <v>7.1167883211678828E-2</v>
      </c>
      <c r="M17" s="5">
        <f>(H10-G5)/G10</f>
        <v>0.17187597479568281</v>
      </c>
      <c r="N17" s="5">
        <f t="shared" si="14"/>
        <v>4.2968993698920703E-2</v>
      </c>
      <c r="O17" s="5">
        <f>(J5-K10)/J10</f>
        <v>0.26555282109953998</v>
      </c>
      <c r="P17" s="5">
        <f t="shared" si="15"/>
        <v>7.9665846329861997E-2</v>
      </c>
      <c r="Q17" s="21">
        <f t="shared" si="16"/>
        <v>9.6901361620230775E-2</v>
      </c>
      <c r="R17" s="22">
        <f t="shared" si="17"/>
        <v>0.13683064742254189</v>
      </c>
    </row>
  </sheetData>
  <mergeCells count="13">
    <mergeCell ref="B8:B10"/>
    <mergeCell ref="D4:F4"/>
    <mergeCell ref="O11:P11"/>
    <mergeCell ref="B12:B14"/>
    <mergeCell ref="B15:B17"/>
    <mergeCell ref="B11:C11"/>
    <mergeCell ref="K11:L11"/>
    <mergeCell ref="M11:N11"/>
    <mergeCell ref="J4:L4"/>
    <mergeCell ref="G4:I4"/>
    <mergeCell ref="B3:B4"/>
    <mergeCell ref="C3:C4"/>
    <mergeCell ref="B5:B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HK MAIN SHEET</vt:lpstr>
      <vt:lpstr>RESPONSIBILITY MATRIX</vt:lpstr>
      <vt:lpstr>BALANCED SCORE CARD MAIN SHEET</vt:lpstr>
      <vt:lpstr>DYNAMIC APPRAISAL SHEET</vt:lpstr>
      <vt:lpstr>DWM MATRIX FOR PROD</vt:lpstr>
      <vt:lpstr>PROD OPERATORS - DUTY SHEET </vt:lpstr>
      <vt:lpstr>Incentive Scheme notes</vt:lpstr>
      <vt:lpstr>INCENTIVE SHEET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GMLAPTOP</dc:creator>
  <cp:lastModifiedBy>GMLAPTOP</cp:lastModifiedBy>
  <dcterms:created xsi:type="dcterms:W3CDTF">2013-09-25T06:26:07Z</dcterms:created>
  <dcterms:modified xsi:type="dcterms:W3CDTF">2013-11-06T15:25:34Z</dcterms:modified>
</cp:coreProperties>
</file>